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GoogleDrive\OUP equity handbook\Exercises - Final Set\"/>
    </mc:Choice>
  </mc:AlternateContent>
  <xr:revisionPtr revIDLastSave="0" documentId="8_{BF7DED71-9544-4628-8844-5B285E138F83}" xr6:coauthVersionLast="45" xr6:coauthVersionMax="45" xr10:uidLastSave="{00000000-0000-0000-0000-000000000000}"/>
  <bookViews>
    <workbookView xWindow="780" yWindow="780" windowWidth="20205" windowHeight="14850" xr2:uid="{00000000-000D-0000-FFFF-FFFF00000000}"/>
  </bookViews>
  <sheets>
    <sheet name="Title sheet" sheetId="8" r:id="rId1"/>
    <sheet name="Inputs" sheetId="5" r:id="rId2"/>
    <sheet name="Regression" sheetId="9" r:id="rId3"/>
    <sheet name="Life Tables" sheetId="1" r:id="rId4"/>
    <sheet name="Dist SES N&amp;S" sheetId="10" r:id="rId5"/>
    <sheet name="Dist SES Only" sheetId="3" r:id="rId6"/>
    <sheet name="Summary" sheetId="7" r:id="rId7"/>
  </sheets>
  <definedNames>
    <definedName name="atkinson_e">'Dist SES N&amp;S'!$B$82</definedName>
    <definedName name="h_c">Regression!$B$29</definedName>
    <definedName name="h_n">Regression!$B$27</definedName>
    <definedName name="h_ses2">Regression!$B$5</definedName>
    <definedName name="h_ses3">Regression!$B$6</definedName>
    <definedName name="h_ses4">Regression!$B$7</definedName>
    <definedName name="h_ses5">Regression!$B$8</definedName>
    <definedName name="kolm_a">'Dist SES N&amp;S'!$B$101</definedName>
    <definedName name="mpro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5" i="5" l="1"/>
  <c r="H75" i="5" l="1"/>
  <c r="M75" i="5" s="1"/>
  <c r="I75" i="5"/>
  <c r="N75" i="5" s="1"/>
  <c r="J75" i="5"/>
  <c r="O75" i="5" s="1"/>
  <c r="K75" i="5"/>
  <c r="P75" i="5" s="1"/>
  <c r="L75" i="5"/>
  <c r="G16" i="5" l="1"/>
  <c r="H16" i="5"/>
  <c r="I16" i="5"/>
  <c r="J16" i="5"/>
  <c r="K16" i="5"/>
  <c r="G17" i="5"/>
  <c r="H17" i="5"/>
  <c r="I17" i="5"/>
  <c r="J17" i="5"/>
  <c r="K17" i="5"/>
  <c r="G18" i="5"/>
  <c r="H18" i="5"/>
  <c r="I18" i="5"/>
  <c r="J18" i="5"/>
  <c r="K18" i="5"/>
  <c r="G19" i="5"/>
  <c r="H19" i="5"/>
  <c r="I19" i="5"/>
  <c r="J19" i="5"/>
  <c r="K19" i="5"/>
  <c r="G20" i="5"/>
  <c r="H20" i="5"/>
  <c r="I20" i="5"/>
  <c r="J20" i="5"/>
  <c r="K20" i="5"/>
  <c r="G21" i="5"/>
  <c r="H21" i="5"/>
  <c r="I21" i="5"/>
  <c r="J21" i="5"/>
  <c r="K21" i="5"/>
  <c r="G22" i="5"/>
  <c r="H22" i="5"/>
  <c r="I22" i="5"/>
  <c r="J22" i="5"/>
  <c r="K22" i="5"/>
  <c r="G23" i="5"/>
  <c r="H23" i="5"/>
  <c r="I23" i="5"/>
  <c r="J23" i="5"/>
  <c r="K23" i="5"/>
  <c r="G24" i="5"/>
  <c r="H24" i="5"/>
  <c r="I24" i="5"/>
  <c r="J24" i="5"/>
  <c r="K24" i="5"/>
  <c r="G25" i="5"/>
  <c r="H25" i="5"/>
  <c r="I25" i="5"/>
  <c r="J25" i="5"/>
  <c r="K25" i="5"/>
  <c r="G26" i="5"/>
  <c r="H26" i="5"/>
  <c r="I26" i="5"/>
  <c r="J26" i="5"/>
  <c r="K26" i="5"/>
  <c r="G27" i="5"/>
  <c r="H27" i="5"/>
  <c r="I27" i="5"/>
  <c r="J27" i="5"/>
  <c r="K27" i="5"/>
  <c r="G28" i="5"/>
  <c r="H28" i="5"/>
  <c r="I28" i="5"/>
  <c r="J28" i="5"/>
  <c r="K28" i="5"/>
  <c r="K15" i="5"/>
  <c r="J15" i="5"/>
  <c r="G15" i="5"/>
  <c r="I15" i="5"/>
  <c r="H15" i="5"/>
  <c r="K14" i="5"/>
  <c r="K13" i="5" s="1"/>
  <c r="K12" i="5" s="1"/>
  <c r="K11" i="5" s="1"/>
  <c r="J14" i="5"/>
  <c r="J13" i="5" s="1"/>
  <c r="J12" i="5" s="1"/>
  <c r="J11" i="5" s="1"/>
  <c r="I14" i="5"/>
  <c r="I13" i="5" s="1"/>
  <c r="I12" i="5" s="1"/>
  <c r="I11" i="5" s="1"/>
  <c r="H14" i="5"/>
  <c r="H13" i="5" s="1"/>
  <c r="H12" i="5" s="1"/>
  <c r="H11" i="5" s="1"/>
  <c r="G14" i="5"/>
  <c r="G13" i="5" s="1"/>
  <c r="G12" i="5" s="1"/>
  <c r="G11" i="5" s="1"/>
  <c r="C43" i="10" l="1"/>
  <c r="B43" i="10"/>
  <c r="A78" i="10" s="1"/>
  <c r="A97" i="10" s="1"/>
  <c r="C42" i="10"/>
  <c r="B42" i="10"/>
  <c r="A77" i="10" s="1"/>
  <c r="A96" i="10" s="1"/>
  <c r="C41" i="10"/>
  <c r="B41" i="10"/>
  <c r="A76" i="10" s="1"/>
  <c r="A95" i="10" s="1"/>
  <c r="C40" i="10"/>
  <c r="B40" i="10"/>
  <c r="A75" i="10" s="1"/>
  <c r="A94" i="10" s="1"/>
  <c r="C39" i="10"/>
  <c r="B39" i="10"/>
  <c r="A74" i="10" s="1"/>
  <c r="A93" i="10" s="1"/>
  <c r="C38" i="10"/>
  <c r="B38" i="10"/>
  <c r="A73" i="10" s="1"/>
  <c r="A92" i="10" s="1"/>
  <c r="C37" i="10"/>
  <c r="B37" i="10"/>
  <c r="A72" i="10" s="1"/>
  <c r="A91" i="10" s="1"/>
  <c r="C36" i="10"/>
  <c r="B36" i="10"/>
  <c r="A71" i="10" s="1"/>
  <c r="A90" i="10" s="1"/>
  <c r="C35" i="10"/>
  <c r="B35" i="10"/>
  <c r="A70" i="10" s="1"/>
  <c r="A89" i="10" s="1"/>
  <c r="C34" i="10"/>
  <c r="B34" i="10"/>
  <c r="A69" i="10" s="1"/>
  <c r="A88" i="10" s="1"/>
  <c r="B69" i="10" l="1"/>
  <c r="B71" i="10"/>
  <c r="B90" i="10" s="1"/>
  <c r="B73" i="10"/>
  <c r="B92" i="10" s="1"/>
  <c r="B75" i="10"/>
  <c r="B94" i="10" s="1"/>
  <c r="B77" i="10"/>
  <c r="B96" i="10" s="1"/>
  <c r="B70" i="10"/>
  <c r="B89" i="10" s="1"/>
  <c r="B72" i="10"/>
  <c r="B91" i="10" s="1"/>
  <c r="B74" i="10"/>
  <c r="B93" i="10" s="1"/>
  <c r="B76" i="10"/>
  <c r="B95" i="10" s="1"/>
  <c r="B78" i="10"/>
  <c r="B97" i="10" s="1"/>
  <c r="D35" i="10"/>
  <c r="D37" i="10"/>
  <c r="D38" i="10"/>
  <c r="D40" i="10"/>
  <c r="D41" i="10"/>
  <c r="D42" i="10"/>
  <c r="D39" i="10"/>
  <c r="D43" i="10"/>
  <c r="D34" i="10"/>
  <c r="D36" i="10"/>
  <c r="E67" i="1"/>
  <c r="F67" i="1" s="1"/>
  <c r="G68" i="1" s="1"/>
  <c r="E68" i="1"/>
  <c r="F68" i="1" s="1"/>
  <c r="B88" i="10" l="1"/>
  <c r="B98" i="10" s="1"/>
  <c r="B79" i="10"/>
  <c r="H67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11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89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67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45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23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11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89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45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11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89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67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45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23" i="1"/>
  <c r="B16" i="5"/>
  <c r="C16" i="5"/>
  <c r="K50" i="1" s="1"/>
  <c r="D16" i="5"/>
  <c r="K72" i="1" s="1"/>
  <c r="E16" i="5"/>
  <c r="K94" i="1" s="1"/>
  <c r="F16" i="5"/>
  <c r="K116" i="1" s="1"/>
  <c r="B17" i="5"/>
  <c r="C17" i="5"/>
  <c r="K51" i="1" s="1"/>
  <c r="D17" i="5"/>
  <c r="E17" i="5"/>
  <c r="K95" i="1" s="1"/>
  <c r="F17" i="5"/>
  <c r="K117" i="1" s="1"/>
  <c r="B18" i="5"/>
  <c r="C18" i="5"/>
  <c r="D18" i="5"/>
  <c r="K74" i="1" s="1"/>
  <c r="E18" i="5"/>
  <c r="K96" i="1" s="1"/>
  <c r="F18" i="5"/>
  <c r="K118" i="1" s="1"/>
  <c r="B19" i="5"/>
  <c r="C19" i="5"/>
  <c r="K53" i="1" s="1"/>
  <c r="D19" i="5"/>
  <c r="K75" i="1" s="1"/>
  <c r="E19" i="5"/>
  <c r="K97" i="1" s="1"/>
  <c r="F19" i="5"/>
  <c r="B20" i="5"/>
  <c r="C20" i="5"/>
  <c r="K54" i="1" s="1"/>
  <c r="D20" i="5"/>
  <c r="E20" i="5"/>
  <c r="K98" i="1" s="1"/>
  <c r="F20" i="5"/>
  <c r="K120" i="1" s="1"/>
  <c r="B21" i="5"/>
  <c r="C21" i="5"/>
  <c r="K55" i="1" s="1"/>
  <c r="D21" i="5"/>
  <c r="E21" i="5"/>
  <c r="K99" i="1" s="1"/>
  <c r="F21" i="5"/>
  <c r="K121" i="1" s="1"/>
  <c r="B22" i="5"/>
  <c r="C22" i="5"/>
  <c r="K56" i="1" s="1"/>
  <c r="D22" i="5"/>
  <c r="K78" i="1" s="1"/>
  <c r="E22" i="5"/>
  <c r="K100" i="1" s="1"/>
  <c r="F22" i="5"/>
  <c r="K122" i="1" s="1"/>
  <c r="B23" i="5"/>
  <c r="C23" i="5"/>
  <c r="K57" i="1" s="1"/>
  <c r="D23" i="5"/>
  <c r="K79" i="1" s="1"/>
  <c r="E23" i="5"/>
  <c r="F23" i="5"/>
  <c r="K123" i="1" s="1"/>
  <c r="B24" i="5"/>
  <c r="C24" i="5"/>
  <c r="K58" i="1" s="1"/>
  <c r="D24" i="5"/>
  <c r="K80" i="1" s="1"/>
  <c r="E24" i="5"/>
  <c r="K102" i="1" s="1"/>
  <c r="F24" i="5"/>
  <c r="K124" i="1" s="1"/>
  <c r="B25" i="5"/>
  <c r="C25" i="5"/>
  <c r="K59" i="1" s="1"/>
  <c r="D25" i="5"/>
  <c r="E25" i="5"/>
  <c r="K103" i="1" s="1"/>
  <c r="F25" i="5"/>
  <c r="K125" i="1" s="1"/>
  <c r="B26" i="5"/>
  <c r="C26" i="5"/>
  <c r="D26" i="5"/>
  <c r="K82" i="1" s="1"/>
  <c r="E26" i="5"/>
  <c r="K104" i="1" s="1"/>
  <c r="F26" i="5"/>
  <c r="K126" i="1" s="1"/>
  <c r="B27" i="5"/>
  <c r="C27" i="5"/>
  <c r="K61" i="1" s="1"/>
  <c r="D27" i="5"/>
  <c r="K83" i="1" s="1"/>
  <c r="E27" i="5"/>
  <c r="F27" i="5"/>
  <c r="K127" i="1" s="1"/>
  <c r="B28" i="5"/>
  <c r="C28" i="5"/>
  <c r="K62" i="1" s="1"/>
  <c r="D28" i="5"/>
  <c r="K84" i="1" s="1"/>
  <c r="E28" i="5"/>
  <c r="K106" i="1" s="1"/>
  <c r="F28" i="5"/>
  <c r="K128" i="1" s="1"/>
  <c r="F15" i="5"/>
  <c r="K115" i="1" s="1"/>
  <c r="E15" i="5"/>
  <c r="D15" i="5"/>
  <c r="K71" i="1" s="1"/>
  <c r="D14" i="5"/>
  <c r="K70" i="1" s="1"/>
  <c r="F14" i="5"/>
  <c r="K114" i="1" s="1"/>
  <c r="E14" i="5"/>
  <c r="K92" i="1" s="1"/>
  <c r="C14" i="5"/>
  <c r="C13" i="5" s="1"/>
  <c r="B14" i="5"/>
  <c r="C15" i="5"/>
  <c r="K49" i="1" s="1"/>
  <c r="B15" i="5"/>
  <c r="C12" i="5" l="1"/>
  <c r="K46" i="1" s="1"/>
  <c r="K47" i="1"/>
  <c r="E13" i="5"/>
  <c r="K81" i="1"/>
  <c r="K77" i="1"/>
  <c r="K73" i="1"/>
  <c r="K105" i="1"/>
  <c r="K101" i="1"/>
  <c r="K93" i="1"/>
  <c r="B13" i="5"/>
  <c r="D13" i="5"/>
  <c r="K69" i="1" s="1"/>
  <c r="K60" i="1"/>
  <c r="K52" i="1"/>
  <c r="K48" i="1"/>
  <c r="K76" i="1"/>
  <c r="K119" i="1"/>
  <c r="F13" i="5"/>
  <c r="D12" i="5" l="1"/>
  <c r="K68" i="1" s="1"/>
  <c r="C11" i="5"/>
  <c r="K45" i="1" s="1"/>
  <c r="F12" i="5"/>
  <c r="K113" i="1"/>
  <c r="E12" i="5"/>
  <c r="K91" i="1"/>
  <c r="B12" i="5"/>
  <c r="D11" i="5"/>
  <c r="K67" i="1" s="1"/>
  <c r="L67" i="1" s="1"/>
  <c r="K90" i="1" l="1"/>
  <c r="E11" i="5"/>
  <c r="B11" i="5"/>
  <c r="K112" i="1"/>
  <c r="F11" i="5"/>
  <c r="K89" i="1" l="1"/>
  <c r="K111" i="1"/>
  <c r="B58" i="5" l="1"/>
  <c r="C58" i="5"/>
  <c r="D58" i="5"/>
  <c r="E58" i="5"/>
  <c r="F58" i="5"/>
  <c r="B59" i="5"/>
  <c r="C59" i="5"/>
  <c r="D59" i="5"/>
  <c r="E59" i="5"/>
  <c r="F59" i="5"/>
  <c r="B60" i="5"/>
  <c r="C60" i="5"/>
  <c r="D60" i="5"/>
  <c r="E60" i="5"/>
  <c r="F60" i="5"/>
  <c r="B61" i="5"/>
  <c r="C61" i="5"/>
  <c r="D61" i="5"/>
  <c r="E61" i="5"/>
  <c r="F61" i="5"/>
  <c r="B62" i="5"/>
  <c r="C62" i="5"/>
  <c r="D62" i="5"/>
  <c r="E62" i="5"/>
  <c r="F62" i="5"/>
  <c r="B63" i="5"/>
  <c r="C63" i="5"/>
  <c r="D63" i="5"/>
  <c r="E63" i="5"/>
  <c r="F63" i="5"/>
  <c r="B64" i="5"/>
  <c r="C64" i="5"/>
  <c r="D64" i="5"/>
  <c r="E64" i="5"/>
  <c r="F64" i="5"/>
  <c r="B65" i="5"/>
  <c r="C65" i="5"/>
  <c r="D65" i="5"/>
  <c r="E65" i="5"/>
  <c r="F65" i="5"/>
  <c r="B66" i="5"/>
  <c r="C66" i="5"/>
  <c r="D66" i="5"/>
  <c r="E66" i="5"/>
  <c r="F66" i="5"/>
  <c r="B67" i="5"/>
  <c r="C67" i="5"/>
  <c r="D67" i="5"/>
  <c r="E67" i="5"/>
  <c r="F67" i="5"/>
  <c r="B68" i="5"/>
  <c r="C68" i="5"/>
  <c r="D68" i="5"/>
  <c r="E68" i="5"/>
  <c r="F68" i="5"/>
  <c r="B69" i="5"/>
  <c r="C69" i="5"/>
  <c r="D69" i="5"/>
  <c r="E69" i="5"/>
  <c r="F69" i="5"/>
  <c r="B70" i="5"/>
  <c r="C70" i="5"/>
  <c r="D70" i="5"/>
  <c r="E70" i="5"/>
  <c r="F70" i="5"/>
  <c r="B71" i="5"/>
  <c r="C71" i="5"/>
  <c r="D71" i="5"/>
  <c r="E71" i="5"/>
  <c r="F71" i="5"/>
  <c r="B72" i="5"/>
  <c r="C72" i="5"/>
  <c r="D72" i="5"/>
  <c r="E72" i="5"/>
  <c r="F72" i="5"/>
  <c r="B73" i="5"/>
  <c r="C73" i="5"/>
  <c r="D73" i="5"/>
  <c r="E73" i="5"/>
  <c r="F73" i="5"/>
  <c r="B74" i="5"/>
  <c r="C74" i="5"/>
  <c r="D74" i="5"/>
  <c r="E74" i="5"/>
  <c r="F74" i="5"/>
  <c r="F45" i="1" l="1"/>
  <c r="G46" i="1" s="1"/>
  <c r="H45" i="1" s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9" i="1"/>
  <c r="G90" i="1" s="1"/>
  <c r="H89" i="1" s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11" i="1"/>
  <c r="G112" i="1" s="1"/>
  <c r="H111" i="1" s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T23" i="1"/>
  <c r="U24" i="1" s="1"/>
  <c r="V23" i="1" s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5" i="1"/>
  <c r="U46" i="1" s="1"/>
  <c r="V45" i="1" s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7" i="1"/>
  <c r="U68" i="1" s="1"/>
  <c r="V67" i="1" s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9" i="1"/>
  <c r="U90" i="1" s="1"/>
  <c r="V89" i="1" s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11" i="1"/>
  <c r="U112" i="1" s="1"/>
  <c r="V111" i="1" s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C57" i="5"/>
  <c r="B16" i="3" s="1"/>
  <c r="D57" i="5"/>
  <c r="B17" i="3" s="1"/>
  <c r="E57" i="5"/>
  <c r="B18" i="3" s="1"/>
  <c r="F57" i="5"/>
  <c r="B19" i="3" s="1"/>
  <c r="B57" i="5"/>
  <c r="B15" i="3" l="1"/>
  <c r="C15" i="3" s="1"/>
  <c r="U47" i="1"/>
  <c r="V46" i="1" s="1"/>
  <c r="Z46" i="1" s="1"/>
  <c r="G69" i="1"/>
  <c r="H68" i="1" s="1"/>
  <c r="L68" i="1" s="1"/>
  <c r="U91" i="1"/>
  <c r="V90" i="1" s="1"/>
  <c r="G113" i="1"/>
  <c r="H112" i="1" s="1"/>
  <c r="L112" i="1" s="1"/>
  <c r="U69" i="1"/>
  <c r="V68" i="1" s="1"/>
  <c r="Z68" i="1" s="1"/>
  <c r="G91" i="1"/>
  <c r="H90" i="1" s="1"/>
  <c r="L90" i="1" s="1"/>
  <c r="U113" i="1"/>
  <c r="V112" i="1" s="1"/>
  <c r="U48" i="1"/>
  <c r="V47" i="1" s="1"/>
  <c r="U25" i="1"/>
  <c r="V24" i="1" s="1"/>
  <c r="Z24" i="1" s="1"/>
  <c r="G47" i="1"/>
  <c r="H46" i="1" s="1"/>
  <c r="L89" i="1"/>
  <c r="Z67" i="1"/>
  <c r="Z23" i="1"/>
  <c r="Z45" i="1"/>
  <c r="Z111" i="1"/>
  <c r="Z89" i="1"/>
  <c r="L45" i="1"/>
  <c r="G114" i="1" l="1"/>
  <c r="H113" i="1" s="1"/>
  <c r="L113" i="1" s="1"/>
  <c r="C17" i="3"/>
  <c r="C19" i="3"/>
  <c r="D15" i="3"/>
  <c r="C16" i="3"/>
  <c r="C18" i="3"/>
  <c r="G70" i="1"/>
  <c r="H69" i="1" s="1"/>
  <c r="L69" i="1" s="1"/>
  <c r="U49" i="1"/>
  <c r="V48" i="1" s="1"/>
  <c r="U92" i="1"/>
  <c r="V91" i="1" s="1"/>
  <c r="G48" i="1"/>
  <c r="H47" i="1" s="1"/>
  <c r="U26" i="1"/>
  <c r="V25" i="1" s="1"/>
  <c r="Z25" i="1" s="1"/>
  <c r="G92" i="1"/>
  <c r="U114" i="1"/>
  <c r="U70" i="1"/>
  <c r="L111" i="1"/>
  <c r="Z47" i="1"/>
  <c r="G115" i="1" l="1"/>
  <c r="D17" i="3"/>
  <c r="D19" i="3"/>
  <c r="G71" i="1"/>
  <c r="G72" i="1" s="1"/>
  <c r="D16" i="3"/>
  <c r="D18" i="3"/>
  <c r="U93" i="1"/>
  <c r="V92" i="1" s="1"/>
  <c r="U50" i="1"/>
  <c r="G49" i="1"/>
  <c r="H48" i="1" s="1"/>
  <c r="U27" i="1"/>
  <c r="V26" i="1" s="1"/>
  <c r="Z26" i="1" s="1"/>
  <c r="H114" i="1"/>
  <c r="L114" i="1" s="1"/>
  <c r="G116" i="1"/>
  <c r="H91" i="1"/>
  <c r="L91" i="1" s="1"/>
  <c r="G93" i="1"/>
  <c r="V113" i="1"/>
  <c r="U115" i="1"/>
  <c r="V69" i="1"/>
  <c r="Z69" i="1" s="1"/>
  <c r="U71" i="1"/>
  <c r="Z112" i="1"/>
  <c r="Z90" i="1"/>
  <c r="Z48" i="1"/>
  <c r="L46" i="1"/>
  <c r="U28" i="1" l="1"/>
  <c r="V27" i="1" s="1"/>
  <c r="Z27" i="1" s="1"/>
  <c r="H70" i="1"/>
  <c r="L70" i="1" s="1"/>
  <c r="U94" i="1"/>
  <c r="V93" i="1" s="1"/>
  <c r="G50" i="1"/>
  <c r="G51" i="1" s="1"/>
  <c r="V49" i="1"/>
  <c r="Z49" i="1" s="1"/>
  <c r="U51" i="1"/>
  <c r="V114" i="1"/>
  <c r="U116" i="1"/>
  <c r="H92" i="1"/>
  <c r="L92" i="1" s="1"/>
  <c r="G94" i="1"/>
  <c r="H115" i="1"/>
  <c r="L115" i="1" s="1"/>
  <c r="G117" i="1"/>
  <c r="V70" i="1"/>
  <c r="Z70" i="1" s="1"/>
  <c r="U72" i="1"/>
  <c r="H71" i="1"/>
  <c r="L71" i="1" s="1"/>
  <c r="G73" i="1"/>
  <c r="Z91" i="1"/>
  <c r="Z113" i="1"/>
  <c r="L47" i="1"/>
  <c r="U29" i="1" l="1"/>
  <c r="V28" i="1" s="1"/>
  <c r="Z28" i="1" s="1"/>
  <c r="H49" i="1"/>
  <c r="U95" i="1"/>
  <c r="U96" i="1" s="1"/>
  <c r="V95" i="1" s="1"/>
  <c r="V50" i="1"/>
  <c r="Z50" i="1" s="1"/>
  <c r="U52" i="1"/>
  <c r="H116" i="1"/>
  <c r="L116" i="1" s="1"/>
  <c r="G118" i="1"/>
  <c r="V115" i="1"/>
  <c r="U117" i="1"/>
  <c r="H93" i="1"/>
  <c r="L93" i="1" s="1"/>
  <c r="G95" i="1"/>
  <c r="G52" i="1"/>
  <c r="H50" i="1"/>
  <c r="H72" i="1"/>
  <c r="L72" i="1" s="1"/>
  <c r="G74" i="1"/>
  <c r="V71" i="1"/>
  <c r="Z71" i="1" s="1"/>
  <c r="U73" i="1"/>
  <c r="U30" i="1"/>
  <c r="Z92" i="1"/>
  <c r="Z114" i="1"/>
  <c r="L48" i="1"/>
  <c r="U97" i="1" l="1"/>
  <c r="V96" i="1" s="1"/>
  <c r="V94" i="1"/>
  <c r="U53" i="1"/>
  <c r="V51" i="1"/>
  <c r="Z51" i="1" s="1"/>
  <c r="U118" i="1"/>
  <c r="V116" i="1"/>
  <c r="H94" i="1"/>
  <c r="L94" i="1" s="1"/>
  <c r="G96" i="1"/>
  <c r="G119" i="1"/>
  <c r="H117" i="1"/>
  <c r="L117" i="1" s="1"/>
  <c r="H51" i="1"/>
  <c r="G53" i="1"/>
  <c r="U74" i="1"/>
  <c r="V72" i="1"/>
  <c r="Z72" i="1" s="1"/>
  <c r="G75" i="1"/>
  <c r="H73" i="1"/>
  <c r="L73" i="1" s="1"/>
  <c r="V29" i="1"/>
  <c r="Z29" i="1" s="1"/>
  <c r="U31" i="1"/>
  <c r="Z115" i="1"/>
  <c r="Z93" i="1"/>
  <c r="L49" i="1"/>
  <c r="U98" i="1" l="1"/>
  <c r="U99" i="1" s="1"/>
  <c r="V52" i="1"/>
  <c r="Z52" i="1" s="1"/>
  <c r="U54" i="1"/>
  <c r="H95" i="1"/>
  <c r="L95" i="1" s="1"/>
  <c r="G97" i="1"/>
  <c r="H118" i="1"/>
  <c r="L118" i="1" s="1"/>
  <c r="G120" i="1"/>
  <c r="U119" i="1"/>
  <c r="V117" i="1"/>
  <c r="U32" i="1"/>
  <c r="V30" i="1"/>
  <c r="Z30" i="1" s="1"/>
  <c r="G54" i="1"/>
  <c r="H52" i="1"/>
  <c r="V73" i="1"/>
  <c r="Z73" i="1" s="1"/>
  <c r="U75" i="1"/>
  <c r="H74" i="1"/>
  <c r="L74" i="1" s="1"/>
  <c r="G76" i="1"/>
  <c r="Z94" i="1"/>
  <c r="Z116" i="1"/>
  <c r="L50" i="1"/>
  <c r="V97" i="1" l="1"/>
  <c r="V53" i="1"/>
  <c r="Z53" i="1" s="1"/>
  <c r="U55" i="1"/>
  <c r="H119" i="1"/>
  <c r="L119" i="1" s="1"/>
  <c r="G121" i="1"/>
  <c r="G98" i="1"/>
  <c r="H96" i="1"/>
  <c r="L96" i="1" s="1"/>
  <c r="V118" i="1"/>
  <c r="U120" i="1"/>
  <c r="U76" i="1"/>
  <c r="V74" i="1"/>
  <c r="Z74" i="1" s="1"/>
  <c r="V98" i="1"/>
  <c r="U100" i="1"/>
  <c r="H75" i="1"/>
  <c r="L75" i="1" s="1"/>
  <c r="G77" i="1"/>
  <c r="H53" i="1"/>
  <c r="G55" i="1"/>
  <c r="V31" i="1"/>
  <c r="Z31" i="1" s="1"/>
  <c r="U33" i="1"/>
  <c r="Z117" i="1"/>
  <c r="Z95" i="1"/>
  <c r="L51" i="1"/>
  <c r="U56" i="1" l="1"/>
  <c r="V54" i="1"/>
  <c r="Z54" i="1" s="1"/>
  <c r="G99" i="1"/>
  <c r="H97" i="1"/>
  <c r="L97" i="1" s="1"/>
  <c r="V119" i="1"/>
  <c r="U121" i="1"/>
  <c r="H120" i="1"/>
  <c r="L120" i="1" s="1"/>
  <c r="G122" i="1"/>
  <c r="H54" i="1"/>
  <c r="G56" i="1"/>
  <c r="V99" i="1"/>
  <c r="U101" i="1"/>
  <c r="V75" i="1"/>
  <c r="Z75" i="1" s="1"/>
  <c r="U77" i="1"/>
  <c r="V32" i="1"/>
  <c r="Z32" i="1" s="1"/>
  <c r="U34" i="1"/>
  <c r="H76" i="1"/>
  <c r="L76" i="1" s="1"/>
  <c r="G78" i="1"/>
  <c r="Z96" i="1"/>
  <c r="Z118" i="1"/>
  <c r="L52" i="1"/>
  <c r="U57" i="1" l="1"/>
  <c r="V55" i="1"/>
  <c r="Z55" i="1" s="1"/>
  <c r="V120" i="1"/>
  <c r="U122" i="1"/>
  <c r="G123" i="1"/>
  <c r="H121" i="1"/>
  <c r="L121" i="1" s="1"/>
  <c r="H98" i="1"/>
  <c r="L98" i="1" s="1"/>
  <c r="G100" i="1"/>
  <c r="H77" i="1"/>
  <c r="L77" i="1" s="1"/>
  <c r="G79" i="1"/>
  <c r="V76" i="1"/>
  <c r="Z76" i="1" s="1"/>
  <c r="U78" i="1"/>
  <c r="V100" i="1"/>
  <c r="U102" i="1"/>
  <c r="V33" i="1"/>
  <c r="Z33" i="1" s="1"/>
  <c r="U35" i="1"/>
  <c r="H55" i="1"/>
  <c r="G57" i="1"/>
  <c r="Z119" i="1"/>
  <c r="Z97" i="1"/>
  <c r="L53" i="1"/>
  <c r="V56" i="1" l="1"/>
  <c r="Z56" i="1" s="1"/>
  <c r="U58" i="1"/>
  <c r="H122" i="1"/>
  <c r="L122" i="1" s="1"/>
  <c r="G124" i="1"/>
  <c r="G101" i="1"/>
  <c r="H99" i="1"/>
  <c r="L99" i="1" s="1"/>
  <c r="V121" i="1"/>
  <c r="U123" i="1"/>
  <c r="V77" i="1"/>
  <c r="Z77" i="1" s="1"/>
  <c r="U79" i="1"/>
  <c r="H78" i="1"/>
  <c r="L78" i="1" s="1"/>
  <c r="G80" i="1"/>
  <c r="H56" i="1"/>
  <c r="G58" i="1"/>
  <c r="V34" i="1"/>
  <c r="Z34" i="1" s="1"/>
  <c r="U36" i="1"/>
  <c r="U103" i="1"/>
  <c r="V101" i="1"/>
  <c r="Z98" i="1"/>
  <c r="Z120" i="1"/>
  <c r="L54" i="1"/>
  <c r="U59" i="1" l="1"/>
  <c r="V57" i="1"/>
  <c r="Z57" i="1" s="1"/>
  <c r="H100" i="1"/>
  <c r="L100" i="1" s="1"/>
  <c r="G102" i="1"/>
  <c r="H123" i="1"/>
  <c r="L123" i="1" s="1"/>
  <c r="G125" i="1"/>
  <c r="V122" i="1"/>
  <c r="U124" i="1"/>
  <c r="H57" i="1"/>
  <c r="G59" i="1"/>
  <c r="V78" i="1"/>
  <c r="Z78" i="1" s="1"/>
  <c r="U80" i="1"/>
  <c r="V35" i="1"/>
  <c r="Z35" i="1" s="1"/>
  <c r="U37" i="1"/>
  <c r="H79" i="1"/>
  <c r="L79" i="1" s="1"/>
  <c r="G81" i="1"/>
  <c r="U104" i="1"/>
  <c r="V102" i="1"/>
  <c r="Z121" i="1"/>
  <c r="Z99" i="1"/>
  <c r="L55" i="1"/>
  <c r="U60" i="1" l="1"/>
  <c r="V58" i="1"/>
  <c r="Z58" i="1" s="1"/>
  <c r="V123" i="1"/>
  <c r="U125" i="1"/>
  <c r="G103" i="1"/>
  <c r="H101" i="1"/>
  <c r="L101" i="1" s="1"/>
  <c r="H124" i="1"/>
  <c r="L124" i="1" s="1"/>
  <c r="G126" i="1"/>
  <c r="G82" i="1"/>
  <c r="H80" i="1"/>
  <c r="L80" i="1" s="1"/>
  <c r="U38" i="1"/>
  <c r="V36" i="1"/>
  <c r="Z36" i="1" s="1"/>
  <c r="U105" i="1"/>
  <c r="V103" i="1"/>
  <c r="V79" i="1"/>
  <c r="Z79" i="1" s="1"/>
  <c r="U81" i="1"/>
  <c r="G60" i="1"/>
  <c r="H58" i="1"/>
  <c r="Z100" i="1"/>
  <c r="Z122" i="1"/>
  <c r="L56" i="1"/>
  <c r="V59" i="1" l="1"/>
  <c r="Z59" i="1" s="1"/>
  <c r="U61" i="1"/>
  <c r="H102" i="1"/>
  <c r="L102" i="1" s="1"/>
  <c r="G104" i="1"/>
  <c r="H125" i="1"/>
  <c r="L125" i="1" s="1"/>
  <c r="G127" i="1"/>
  <c r="U126" i="1"/>
  <c r="V124" i="1"/>
  <c r="H59" i="1"/>
  <c r="G61" i="1"/>
  <c r="V37" i="1"/>
  <c r="Z37" i="1" s="1"/>
  <c r="U39" i="1"/>
  <c r="U82" i="1"/>
  <c r="V80" i="1"/>
  <c r="Z80" i="1" s="1"/>
  <c r="V104" i="1"/>
  <c r="U106" i="1"/>
  <c r="H81" i="1"/>
  <c r="L81" i="1" s="1"/>
  <c r="G83" i="1"/>
  <c r="Z123" i="1"/>
  <c r="Z101" i="1"/>
  <c r="L57" i="1"/>
  <c r="V60" i="1" l="1"/>
  <c r="Z60" i="1" s="1"/>
  <c r="U62" i="1"/>
  <c r="G128" i="1"/>
  <c r="H126" i="1"/>
  <c r="L126" i="1" s="1"/>
  <c r="G105" i="1"/>
  <c r="H103" i="1"/>
  <c r="L103" i="1" s="1"/>
  <c r="V125" i="1"/>
  <c r="U127" i="1"/>
  <c r="V106" i="1"/>
  <c r="V105" i="1"/>
  <c r="V38" i="1"/>
  <c r="Z38" i="1" s="1"/>
  <c r="U40" i="1"/>
  <c r="H82" i="1"/>
  <c r="L82" i="1" s="1"/>
  <c r="G84" i="1"/>
  <c r="H60" i="1"/>
  <c r="G62" i="1"/>
  <c r="V81" i="1"/>
  <c r="Z81" i="1" s="1"/>
  <c r="U83" i="1"/>
  <c r="Z102" i="1"/>
  <c r="Z124" i="1"/>
  <c r="L58" i="1"/>
  <c r="V61" i="1" l="1"/>
  <c r="Z61" i="1" s="1"/>
  <c r="V62" i="1"/>
  <c r="H104" i="1"/>
  <c r="L104" i="1" s="1"/>
  <c r="G106" i="1"/>
  <c r="V126" i="1"/>
  <c r="U128" i="1"/>
  <c r="H128" i="1"/>
  <c r="H127" i="1"/>
  <c r="L127" i="1" s="1"/>
  <c r="V82" i="1"/>
  <c r="Z82" i="1" s="1"/>
  <c r="U84" i="1"/>
  <c r="H62" i="1"/>
  <c r="H61" i="1"/>
  <c r="H84" i="1"/>
  <c r="H83" i="1"/>
  <c r="L83" i="1" s="1"/>
  <c r="V40" i="1"/>
  <c r="V39" i="1"/>
  <c r="Z39" i="1" s="1"/>
  <c r="Z125" i="1"/>
  <c r="Z103" i="1"/>
  <c r="L59" i="1"/>
  <c r="V128" i="1" l="1"/>
  <c r="V127" i="1"/>
  <c r="H106" i="1"/>
  <c r="H105" i="1"/>
  <c r="L105" i="1" s="1"/>
  <c r="V84" i="1"/>
  <c r="Z84" i="1" s="1"/>
  <c r="AA84" i="1" s="1"/>
  <c r="AB84" i="1" s="1"/>
  <c r="I26" i="10" s="1"/>
  <c r="V83" i="1"/>
  <c r="Z83" i="1" s="1"/>
  <c r="Z104" i="1"/>
  <c r="Z126" i="1"/>
  <c r="L128" i="1"/>
  <c r="M128" i="1" s="1"/>
  <c r="N128" i="1" s="1"/>
  <c r="I128" i="1"/>
  <c r="L60" i="1"/>
  <c r="Z40" i="1"/>
  <c r="AA40" i="1" s="1"/>
  <c r="AB40" i="1" s="1"/>
  <c r="G26" i="10" s="1"/>
  <c r="W40" i="1"/>
  <c r="L84" i="1"/>
  <c r="M84" i="1" s="1"/>
  <c r="N84" i="1" s="1"/>
  <c r="I84" i="1"/>
  <c r="Z62" i="1"/>
  <c r="AA62" i="1" s="1"/>
  <c r="AB62" i="1" s="1"/>
  <c r="H26" i="10" s="1"/>
  <c r="W62" i="1"/>
  <c r="D26" i="10" l="1"/>
  <c r="F26" i="10"/>
  <c r="W84" i="1"/>
  <c r="W83" i="1" s="1"/>
  <c r="I106" i="1"/>
  <c r="L106" i="1"/>
  <c r="M106" i="1" s="1"/>
  <c r="N106" i="1" s="1"/>
  <c r="Z105" i="1"/>
  <c r="Z127" i="1"/>
  <c r="W39" i="1"/>
  <c r="X40" i="1"/>
  <c r="I127" i="1"/>
  <c r="J128" i="1"/>
  <c r="X62" i="1"/>
  <c r="W61" i="1"/>
  <c r="J84" i="1"/>
  <c r="I83" i="1"/>
  <c r="AA83" i="1"/>
  <c r="M127" i="1"/>
  <c r="L61" i="1"/>
  <c r="AA39" i="1"/>
  <c r="AA61" i="1"/>
  <c r="M83" i="1"/>
  <c r="X84" i="1" l="1"/>
  <c r="B26" i="10"/>
  <c r="E26" i="10"/>
  <c r="J106" i="1"/>
  <c r="I105" i="1"/>
  <c r="M105" i="1"/>
  <c r="W128" i="1"/>
  <c r="Z128" i="1"/>
  <c r="AA128" i="1" s="1"/>
  <c r="Z106" i="1"/>
  <c r="AA106" i="1" s="1"/>
  <c r="W106" i="1"/>
  <c r="X83" i="1"/>
  <c r="W82" i="1"/>
  <c r="N127" i="1"/>
  <c r="M126" i="1"/>
  <c r="W38" i="1"/>
  <c r="X39" i="1"/>
  <c r="AB39" i="1"/>
  <c r="G25" i="10" s="1"/>
  <c r="AA38" i="1"/>
  <c r="AB83" i="1"/>
  <c r="I25" i="10" s="1"/>
  <c r="AA82" i="1"/>
  <c r="J83" i="1"/>
  <c r="I82" i="1"/>
  <c r="AB61" i="1"/>
  <c r="H25" i="10" s="1"/>
  <c r="AA60" i="1"/>
  <c r="L62" i="1"/>
  <c r="M62" i="1" s="1"/>
  <c r="N62" i="1" s="1"/>
  <c r="I62" i="1"/>
  <c r="J127" i="1"/>
  <c r="I126" i="1"/>
  <c r="N83" i="1"/>
  <c r="M82" i="1"/>
  <c r="X61" i="1"/>
  <c r="W60" i="1"/>
  <c r="F25" i="10" l="1"/>
  <c r="D25" i="10"/>
  <c r="C26" i="10"/>
  <c r="I104" i="1"/>
  <c r="J105" i="1"/>
  <c r="N105" i="1"/>
  <c r="M104" i="1"/>
  <c r="X106" i="1"/>
  <c r="W105" i="1"/>
  <c r="AB106" i="1"/>
  <c r="J26" i="10" s="1"/>
  <c r="AA105" i="1"/>
  <c r="AB128" i="1"/>
  <c r="K26" i="10" s="1"/>
  <c r="AA127" i="1"/>
  <c r="X128" i="1"/>
  <c r="W127" i="1"/>
  <c r="M61" i="1"/>
  <c r="N82" i="1"/>
  <c r="M81" i="1"/>
  <c r="J62" i="1"/>
  <c r="I61" i="1"/>
  <c r="X82" i="1"/>
  <c r="W81" i="1"/>
  <c r="J82" i="1"/>
  <c r="I81" i="1"/>
  <c r="AB82" i="1"/>
  <c r="I24" i="10" s="1"/>
  <c r="AA81" i="1"/>
  <c r="X60" i="1"/>
  <c r="W59" i="1"/>
  <c r="J126" i="1"/>
  <c r="I125" i="1"/>
  <c r="AB60" i="1"/>
  <c r="H24" i="10" s="1"/>
  <c r="AA59" i="1"/>
  <c r="X38" i="1"/>
  <c r="W37" i="1"/>
  <c r="N126" i="1"/>
  <c r="M125" i="1"/>
  <c r="AB38" i="1"/>
  <c r="G24" i="10" s="1"/>
  <c r="AA37" i="1"/>
  <c r="E25" i="10" l="1"/>
  <c r="D24" i="10"/>
  <c r="F24" i="10"/>
  <c r="B25" i="10"/>
  <c r="N104" i="1"/>
  <c r="M103" i="1"/>
  <c r="J104" i="1"/>
  <c r="I103" i="1"/>
  <c r="W126" i="1"/>
  <c r="X127" i="1"/>
  <c r="AB105" i="1"/>
  <c r="J25" i="10" s="1"/>
  <c r="AA104" i="1"/>
  <c r="AA126" i="1"/>
  <c r="AB127" i="1"/>
  <c r="K25" i="10" s="1"/>
  <c r="W104" i="1"/>
  <c r="X105" i="1"/>
  <c r="AB37" i="1"/>
  <c r="G23" i="10" s="1"/>
  <c r="AA36" i="1"/>
  <c r="N125" i="1"/>
  <c r="M124" i="1"/>
  <c r="I124" i="1"/>
  <c r="J125" i="1"/>
  <c r="W58" i="1"/>
  <c r="X59" i="1"/>
  <c r="AB81" i="1"/>
  <c r="I23" i="10" s="1"/>
  <c r="AA80" i="1"/>
  <c r="I60" i="1"/>
  <c r="J61" i="1"/>
  <c r="N81" i="1"/>
  <c r="M80" i="1"/>
  <c r="N61" i="1"/>
  <c r="M60" i="1"/>
  <c r="W36" i="1"/>
  <c r="X37" i="1"/>
  <c r="AB59" i="1"/>
  <c r="H23" i="10" s="1"/>
  <c r="AA58" i="1"/>
  <c r="J81" i="1"/>
  <c r="I80" i="1"/>
  <c r="X81" i="1"/>
  <c r="W80" i="1"/>
  <c r="C25" i="10" l="1"/>
  <c r="E24" i="10"/>
  <c r="D23" i="10"/>
  <c r="B24" i="10"/>
  <c r="F23" i="10"/>
  <c r="M102" i="1"/>
  <c r="N103" i="1"/>
  <c r="J103" i="1"/>
  <c r="I102" i="1"/>
  <c r="AB104" i="1"/>
  <c r="J24" i="10" s="1"/>
  <c r="AA103" i="1"/>
  <c r="X104" i="1"/>
  <c r="W103" i="1"/>
  <c r="AA125" i="1"/>
  <c r="AB126" i="1"/>
  <c r="K24" i="10" s="1"/>
  <c r="W125" i="1"/>
  <c r="X126" i="1"/>
  <c r="X36" i="1"/>
  <c r="W35" i="1"/>
  <c r="N60" i="1"/>
  <c r="M59" i="1"/>
  <c r="N124" i="1"/>
  <c r="M123" i="1"/>
  <c r="AB58" i="1"/>
  <c r="H22" i="10" s="1"/>
  <c r="AA57" i="1"/>
  <c r="J60" i="1"/>
  <c r="I59" i="1"/>
  <c r="X58" i="1"/>
  <c r="W57" i="1"/>
  <c r="N80" i="1"/>
  <c r="M79" i="1"/>
  <c r="AB80" i="1"/>
  <c r="I22" i="10" s="1"/>
  <c r="AA79" i="1"/>
  <c r="AB36" i="1"/>
  <c r="G22" i="10" s="1"/>
  <c r="AA35" i="1"/>
  <c r="W79" i="1"/>
  <c r="X80" i="1"/>
  <c r="J80" i="1"/>
  <c r="I79" i="1"/>
  <c r="I123" i="1"/>
  <c r="J124" i="1"/>
  <c r="E23" i="10" l="1"/>
  <c r="B23" i="10"/>
  <c r="C24" i="10"/>
  <c r="D22" i="10"/>
  <c r="F22" i="10"/>
  <c r="I101" i="1"/>
  <c r="J102" i="1"/>
  <c r="M101" i="1"/>
  <c r="N102" i="1"/>
  <c r="W102" i="1"/>
  <c r="X103" i="1"/>
  <c r="X125" i="1"/>
  <c r="W124" i="1"/>
  <c r="AB125" i="1"/>
  <c r="K23" i="10" s="1"/>
  <c r="AA124" i="1"/>
  <c r="AA102" i="1"/>
  <c r="AB103" i="1"/>
  <c r="J23" i="10" s="1"/>
  <c r="X79" i="1"/>
  <c r="W78" i="1"/>
  <c r="AB79" i="1"/>
  <c r="I21" i="10" s="1"/>
  <c r="AA78" i="1"/>
  <c r="N79" i="1"/>
  <c r="M78" i="1"/>
  <c r="W56" i="1"/>
  <c r="X57" i="1"/>
  <c r="N59" i="1"/>
  <c r="M58" i="1"/>
  <c r="I78" i="1"/>
  <c r="J79" i="1"/>
  <c r="AB35" i="1"/>
  <c r="G21" i="10" s="1"/>
  <c r="AA34" i="1"/>
  <c r="J59" i="1"/>
  <c r="I58" i="1"/>
  <c r="AB57" i="1"/>
  <c r="H21" i="10" s="1"/>
  <c r="AA56" i="1"/>
  <c r="N123" i="1"/>
  <c r="M122" i="1"/>
  <c r="X35" i="1"/>
  <c r="W34" i="1"/>
  <c r="J123" i="1"/>
  <c r="I122" i="1"/>
  <c r="D21" i="10" l="1"/>
  <c r="B22" i="10"/>
  <c r="C23" i="10"/>
  <c r="E22" i="10"/>
  <c r="F21" i="10"/>
  <c r="M100" i="1"/>
  <c r="N101" i="1"/>
  <c r="J101" i="1"/>
  <c r="I100" i="1"/>
  <c r="W101" i="1"/>
  <c r="X102" i="1"/>
  <c r="W123" i="1"/>
  <c r="X124" i="1"/>
  <c r="AA101" i="1"/>
  <c r="AB102" i="1"/>
  <c r="J22" i="10" s="1"/>
  <c r="AA123" i="1"/>
  <c r="AB124" i="1"/>
  <c r="K22" i="10" s="1"/>
  <c r="J122" i="1"/>
  <c r="I121" i="1"/>
  <c r="W33" i="1"/>
  <c r="X34" i="1"/>
  <c r="AB56" i="1"/>
  <c r="H20" i="10" s="1"/>
  <c r="AA55" i="1"/>
  <c r="J58" i="1"/>
  <c r="I57" i="1"/>
  <c r="N78" i="1"/>
  <c r="M77" i="1"/>
  <c r="I77" i="1"/>
  <c r="J78" i="1"/>
  <c r="X56" i="1"/>
  <c r="W55" i="1"/>
  <c r="N122" i="1"/>
  <c r="M121" i="1"/>
  <c r="AB34" i="1"/>
  <c r="G20" i="10" s="1"/>
  <c r="AA33" i="1"/>
  <c r="N58" i="1"/>
  <c r="M57" i="1"/>
  <c r="AB78" i="1"/>
  <c r="I20" i="10" s="1"/>
  <c r="AA77" i="1"/>
  <c r="W77" i="1"/>
  <c r="X78" i="1"/>
  <c r="E21" i="10" l="1"/>
  <c r="B21" i="10"/>
  <c r="D20" i="10"/>
  <c r="F20" i="10"/>
  <c r="C22" i="10"/>
  <c r="J100" i="1"/>
  <c r="I99" i="1"/>
  <c r="N100" i="1"/>
  <c r="M99" i="1"/>
  <c r="W122" i="1"/>
  <c r="X123" i="1"/>
  <c r="AB123" i="1"/>
  <c r="K21" i="10" s="1"/>
  <c r="AA122" i="1"/>
  <c r="AA100" i="1"/>
  <c r="AB101" i="1"/>
  <c r="J21" i="10" s="1"/>
  <c r="W100" i="1"/>
  <c r="X101" i="1"/>
  <c r="W54" i="1"/>
  <c r="X55" i="1"/>
  <c r="AB55" i="1"/>
  <c r="H19" i="10" s="1"/>
  <c r="AA54" i="1"/>
  <c r="I120" i="1"/>
  <c r="J121" i="1"/>
  <c r="AB77" i="1"/>
  <c r="I19" i="10" s="1"/>
  <c r="AA76" i="1"/>
  <c r="N57" i="1"/>
  <c r="M56" i="1"/>
  <c r="AB33" i="1"/>
  <c r="G19" i="10" s="1"/>
  <c r="AA32" i="1"/>
  <c r="N121" i="1"/>
  <c r="M120" i="1"/>
  <c r="N77" i="1"/>
  <c r="M76" i="1"/>
  <c r="J57" i="1"/>
  <c r="I56" i="1"/>
  <c r="X77" i="1"/>
  <c r="W76" i="1"/>
  <c r="I76" i="1"/>
  <c r="J77" i="1"/>
  <c r="X33" i="1"/>
  <c r="W32" i="1"/>
  <c r="B20" i="10" l="1"/>
  <c r="C21" i="10"/>
  <c r="D19" i="10"/>
  <c r="F19" i="10"/>
  <c r="E20" i="10"/>
  <c r="I98" i="1"/>
  <c r="J99" i="1"/>
  <c r="N99" i="1"/>
  <c r="M98" i="1"/>
  <c r="X100" i="1"/>
  <c r="W99" i="1"/>
  <c r="AA121" i="1"/>
  <c r="AB122" i="1"/>
  <c r="K20" i="10" s="1"/>
  <c r="AB100" i="1"/>
  <c r="J20" i="10" s="1"/>
  <c r="AA99" i="1"/>
  <c r="W121" i="1"/>
  <c r="X122" i="1"/>
  <c r="I119" i="1"/>
  <c r="J120" i="1"/>
  <c r="AB32" i="1"/>
  <c r="G18" i="10" s="1"/>
  <c r="AA31" i="1"/>
  <c r="AB76" i="1"/>
  <c r="I18" i="10" s="1"/>
  <c r="AA75" i="1"/>
  <c r="AB54" i="1"/>
  <c r="H18" i="10" s="1"/>
  <c r="AA53" i="1"/>
  <c r="W53" i="1"/>
  <c r="X54" i="1"/>
  <c r="I75" i="1"/>
  <c r="J76" i="1"/>
  <c r="X32" i="1"/>
  <c r="W31" i="1"/>
  <c r="X76" i="1"/>
  <c r="W75" i="1"/>
  <c r="J56" i="1"/>
  <c r="I55" i="1"/>
  <c r="N76" i="1"/>
  <c r="M75" i="1"/>
  <c r="N120" i="1"/>
  <c r="M119" i="1"/>
  <c r="N56" i="1"/>
  <c r="M55" i="1"/>
  <c r="F18" i="10" l="1"/>
  <c r="D18" i="10"/>
  <c r="E19" i="10"/>
  <c r="C20" i="10"/>
  <c r="B19" i="10"/>
  <c r="M97" i="1"/>
  <c r="N98" i="1"/>
  <c r="J98" i="1"/>
  <c r="I97" i="1"/>
  <c r="X121" i="1"/>
  <c r="W120" i="1"/>
  <c r="AB121" i="1"/>
  <c r="K19" i="10" s="1"/>
  <c r="AA120" i="1"/>
  <c r="AB99" i="1"/>
  <c r="J19" i="10" s="1"/>
  <c r="AA98" i="1"/>
  <c r="W98" i="1"/>
  <c r="X99" i="1"/>
  <c r="N119" i="1"/>
  <c r="M118" i="1"/>
  <c r="J55" i="1"/>
  <c r="I54" i="1"/>
  <c r="X75" i="1"/>
  <c r="W74" i="1"/>
  <c r="AB31" i="1"/>
  <c r="G17" i="10" s="1"/>
  <c r="AA30" i="1"/>
  <c r="I74" i="1"/>
  <c r="J75" i="1"/>
  <c r="I118" i="1"/>
  <c r="J119" i="1"/>
  <c r="N55" i="1"/>
  <c r="M54" i="1"/>
  <c r="N75" i="1"/>
  <c r="M74" i="1"/>
  <c r="X31" i="1"/>
  <c r="W30" i="1"/>
  <c r="AB53" i="1"/>
  <c r="H17" i="10" s="1"/>
  <c r="AA52" i="1"/>
  <c r="AB75" i="1"/>
  <c r="I17" i="10" s="1"/>
  <c r="AA74" i="1"/>
  <c r="X53" i="1"/>
  <c r="W52" i="1"/>
  <c r="C19" i="10" l="1"/>
  <c r="F17" i="10"/>
  <c r="B18" i="10"/>
  <c r="E18" i="10"/>
  <c r="D17" i="10"/>
  <c r="I96" i="1"/>
  <c r="J97" i="1"/>
  <c r="N97" i="1"/>
  <c r="M96" i="1"/>
  <c r="AB120" i="1"/>
  <c r="K18" i="10" s="1"/>
  <c r="AA119" i="1"/>
  <c r="AB98" i="1"/>
  <c r="J18" i="10" s="1"/>
  <c r="AA97" i="1"/>
  <c r="W119" i="1"/>
  <c r="X120" i="1"/>
  <c r="W97" i="1"/>
  <c r="X98" i="1"/>
  <c r="X52" i="1"/>
  <c r="W51" i="1"/>
  <c r="W73" i="1"/>
  <c r="X74" i="1"/>
  <c r="N118" i="1"/>
  <c r="M117" i="1"/>
  <c r="N54" i="1"/>
  <c r="M53" i="1"/>
  <c r="I73" i="1"/>
  <c r="J74" i="1"/>
  <c r="AB74" i="1"/>
  <c r="I16" i="10" s="1"/>
  <c r="AA73" i="1"/>
  <c r="AB30" i="1"/>
  <c r="G16" i="10" s="1"/>
  <c r="AA29" i="1"/>
  <c r="I53" i="1"/>
  <c r="J54" i="1"/>
  <c r="AB52" i="1"/>
  <c r="H16" i="10" s="1"/>
  <c r="AA51" i="1"/>
  <c r="W29" i="1"/>
  <c r="X30" i="1"/>
  <c r="N74" i="1"/>
  <c r="M73" i="1"/>
  <c r="I117" i="1"/>
  <c r="J118" i="1"/>
  <c r="D16" i="10" l="1"/>
  <c r="C18" i="10"/>
  <c r="E17" i="10"/>
  <c r="B17" i="10"/>
  <c r="F16" i="10"/>
  <c r="N96" i="1"/>
  <c r="M95" i="1"/>
  <c r="J96" i="1"/>
  <c r="I95" i="1"/>
  <c r="AB97" i="1"/>
  <c r="J17" i="10" s="1"/>
  <c r="AA96" i="1"/>
  <c r="W96" i="1"/>
  <c r="X97" i="1"/>
  <c r="AA118" i="1"/>
  <c r="AB119" i="1"/>
  <c r="K17" i="10" s="1"/>
  <c r="W118" i="1"/>
  <c r="X119" i="1"/>
  <c r="N73" i="1"/>
  <c r="M72" i="1"/>
  <c r="AB51" i="1"/>
  <c r="H15" i="10" s="1"/>
  <c r="AA50" i="1"/>
  <c r="AB29" i="1"/>
  <c r="G15" i="10" s="1"/>
  <c r="AA28" i="1"/>
  <c r="N53" i="1"/>
  <c r="M52" i="1"/>
  <c r="N117" i="1"/>
  <c r="M116" i="1"/>
  <c r="I52" i="1"/>
  <c r="J53" i="1"/>
  <c r="I72" i="1"/>
  <c r="J73" i="1"/>
  <c r="AB73" i="1"/>
  <c r="I15" i="10" s="1"/>
  <c r="AA72" i="1"/>
  <c r="X51" i="1"/>
  <c r="W50" i="1"/>
  <c r="I116" i="1"/>
  <c r="J117" i="1"/>
  <c r="W28" i="1"/>
  <c r="X29" i="1"/>
  <c r="X73" i="1"/>
  <c r="W72" i="1"/>
  <c r="D15" i="10" l="1"/>
  <c r="C17" i="10"/>
  <c r="B16" i="10"/>
  <c r="F15" i="10"/>
  <c r="E16" i="10"/>
  <c r="J95" i="1"/>
  <c r="I94" i="1"/>
  <c r="M94" i="1"/>
  <c r="N95" i="1"/>
  <c r="X118" i="1"/>
  <c r="W117" i="1"/>
  <c r="X96" i="1"/>
  <c r="W95" i="1"/>
  <c r="AA95" i="1"/>
  <c r="AB96" i="1"/>
  <c r="J16" i="10" s="1"/>
  <c r="AA117" i="1"/>
  <c r="AB118" i="1"/>
  <c r="K16" i="10" s="1"/>
  <c r="W27" i="1"/>
  <c r="X28" i="1"/>
  <c r="N116" i="1"/>
  <c r="M115" i="1"/>
  <c r="N52" i="1"/>
  <c r="M51" i="1"/>
  <c r="AB50" i="1"/>
  <c r="H14" i="10" s="1"/>
  <c r="AA49" i="1"/>
  <c r="I71" i="1"/>
  <c r="J72" i="1"/>
  <c r="J52" i="1"/>
  <c r="I51" i="1"/>
  <c r="X72" i="1"/>
  <c r="W71" i="1"/>
  <c r="X50" i="1"/>
  <c r="W49" i="1"/>
  <c r="AB72" i="1"/>
  <c r="I14" i="10" s="1"/>
  <c r="AA71" i="1"/>
  <c r="AB28" i="1"/>
  <c r="G14" i="10" s="1"/>
  <c r="AA27" i="1"/>
  <c r="N72" i="1"/>
  <c r="M71" i="1"/>
  <c r="J116" i="1"/>
  <c r="I115" i="1"/>
  <c r="E15" i="10" l="1"/>
  <c r="D14" i="10"/>
  <c r="F14" i="10"/>
  <c r="C16" i="10"/>
  <c r="B15" i="10"/>
  <c r="M93" i="1"/>
  <c r="N94" i="1"/>
  <c r="J94" i="1"/>
  <c r="I93" i="1"/>
  <c r="AB117" i="1"/>
  <c r="K15" i="10" s="1"/>
  <c r="AA116" i="1"/>
  <c r="W116" i="1"/>
  <c r="X117" i="1"/>
  <c r="X95" i="1"/>
  <c r="W94" i="1"/>
  <c r="AA94" i="1"/>
  <c r="AB95" i="1"/>
  <c r="J15" i="10" s="1"/>
  <c r="AB71" i="1"/>
  <c r="I13" i="10" s="1"/>
  <c r="AA70" i="1"/>
  <c r="W48" i="1"/>
  <c r="X49" i="1"/>
  <c r="N115" i="1"/>
  <c r="M114" i="1"/>
  <c r="I70" i="1"/>
  <c r="J71" i="1"/>
  <c r="I114" i="1"/>
  <c r="J115" i="1"/>
  <c r="N71" i="1"/>
  <c r="M70" i="1"/>
  <c r="AB27" i="1"/>
  <c r="G13" i="10" s="1"/>
  <c r="AA26" i="1"/>
  <c r="W70" i="1"/>
  <c r="X71" i="1"/>
  <c r="J51" i="1"/>
  <c r="I50" i="1"/>
  <c r="AB49" i="1"/>
  <c r="H13" i="10" s="1"/>
  <c r="AA48" i="1"/>
  <c r="N51" i="1"/>
  <c r="M50" i="1"/>
  <c r="X27" i="1"/>
  <c r="W26" i="1"/>
  <c r="F13" i="10" l="1"/>
  <c r="C15" i="10"/>
  <c r="D13" i="10"/>
  <c r="E14" i="10"/>
  <c r="B14" i="10"/>
  <c r="J93" i="1"/>
  <c r="I92" i="1"/>
  <c r="M92" i="1"/>
  <c r="N93" i="1"/>
  <c r="AA93" i="1"/>
  <c r="AB94" i="1"/>
  <c r="J14" i="10" s="1"/>
  <c r="X116" i="1"/>
  <c r="W115" i="1"/>
  <c r="W93" i="1"/>
  <c r="X94" i="1"/>
  <c r="AA115" i="1"/>
  <c r="AB116" i="1"/>
  <c r="K14" i="10" s="1"/>
  <c r="X26" i="1"/>
  <c r="W25" i="1"/>
  <c r="AB48" i="1"/>
  <c r="H12" i="10" s="1"/>
  <c r="AA47" i="1"/>
  <c r="J50" i="1"/>
  <c r="I49" i="1"/>
  <c r="N70" i="1"/>
  <c r="M69" i="1"/>
  <c r="I113" i="1"/>
  <c r="J114" i="1"/>
  <c r="W47" i="1"/>
  <c r="X48" i="1"/>
  <c r="N50" i="1"/>
  <c r="M49" i="1"/>
  <c r="AB26" i="1"/>
  <c r="G12" i="10" s="1"/>
  <c r="AA25" i="1"/>
  <c r="N114" i="1"/>
  <c r="M113" i="1"/>
  <c r="AB70" i="1"/>
  <c r="I12" i="10" s="1"/>
  <c r="AA69" i="1"/>
  <c r="W69" i="1"/>
  <c r="X70" i="1"/>
  <c r="I69" i="1"/>
  <c r="I68" i="1" s="1"/>
  <c r="J70" i="1"/>
  <c r="F12" i="10" l="1"/>
  <c r="C14" i="10"/>
  <c r="B13" i="10"/>
  <c r="E13" i="10"/>
  <c r="D12" i="10"/>
  <c r="J68" i="1"/>
  <c r="I67" i="1"/>
  <c r="J67" i="1" s="1"/>
  <c r="M91" i="1"/>
  <c r="N92" i="1"/>
  <c r="I91" i="1"/>
  <c r="J92" i="1"/>
  <c r="X115" i="1"/>
  <c r="W114" i="1"/>
  <c r="AA114" i="1"/>
  <c r="AB115" i="1"/>
  <c r="K13" i="10" s="1"/>
  <c r="W92" i="1"/>
  <c r="X93" i="1"/>
  <c r="AB93" i="1"/>
  <c r="J13" i="10" s="1"/>
  <c r="AA92" i="1"/>
  <c r="J69" i="1"/>
  <c r="AB69" i="1"/>
  <c r="I11" i="10" s="1"/>
  <c r="AA68" i="1"/>
  <c r="N113" i="1"/>
  <c r="M112" i="1"/>
  <c r="AB25" i="1"/>
  <c r="G11" i="10" s="1"/>
  <c r="AA24" i="1"/>
  <c r="N49" i="1"/>
  <c r="M48" i="1"/>
  <c r="N69" i="1"/>
  <c r="M68" i="1"/>
  <c r="AB47" i="1"/>
  <c r="H11" i="10" s="1"/>
  <c r="AA46" i="1"/>
  <c r="J49" i="1"/>
  <c r="I48" i="1"/>
  <c r="X25" i="1"/>
  <c r="W24" i="1"/>
  <c r="X69" i="1"/>
  <c r="W68" i="1"/>
  <c r="W46" i="1"/>
  <c r="X47" i="1"/>
  <c r="I112" i="1"/>
  <c r="J113" i="1"/>
  <c r="E12" i="10" l="1"/>
  <c r="D11" i="10"/>
  <c r="B12" i="10"/>
  <c r="C13" i="10"/>
  <c r="F11" i="10"/>
  <c r="J91" i="1"/>
  <c r="I90" i="1"/>
  <c r="N91" i="1"/>
  <c r="M90" i="1"/>
  <c r="AB92" i="1"/>
  <c r="J12" i="10" s="1"/>
  <c r="AA91" i="1"/>
  <c r="AB114" i="1"/>
  <c r="K12" i="10" s="1"/>
  <c r="AA113" i="1"/>
  <c r="X114" i="1"/>
  <c r="W113" i="1"/>
  <c r="X92" i="1"/>
  <c r="W91" i="1"/>
  <c r="I111" i="1"/>
  <c r="J111" i="1" s="1"/>
  <c r="J112" i="1"/>
  <c r="N68" i="1"/>
  <c r="M67" i="1"/>
  <c r="N67" i="1" s="1"/>
  <c r="N48" i="1"/>
  <c r="M47" i="1"/>
  <c r="N112" i="1"/>
  <c r="M111" i="1"/>
  <c r="N111" i="1" s="1"/>
  <c r="AB24" i="1"/>
  <c r="G10" i="10" s="1"/>
  <c r="AA23" i="1"/>
  <c r="AB23" i="1" s="1"/>
  <c r="G9" i="10" s="1"/>
  <c r="AB68" i="1"/>
  <c r="I10" i="10" s="1"/>
  <c r="AA67" i="1"/>
  <c r="AB67" i="1" s="1"/>
  <c r="I9" i="10" s="1"/>
  <c r="W45" i="1"/>
  <c r="X45" i="1" s="1"/>
  <c r="X46" i="1"/>
  <c r="X68" i="1"/>
  <c r="W67" i="1"/>
  <c r="X67" i="1" s="1"/>
  <c r="X24" i="1"/>
  <c r="W23" i="1"/>
  <c r="X23" i="1" s="1"/>
  <c r="J48" i="1"/>
  <c r="I47" i="1"/>
  <c r="AB46" i="1"/>
  <c r="H10" i="10" s="1"/>
  <c r="AA45" i="1"/>
  <c r="AB45" i="1" s="1"/>
  <c r="H9" i="10" s="1"/>
  <c r="C74" i="10" l="1"/>
  <c r="E39" i="10"/>
  <c r="C76" i="10"/>
  <c r="E41" i="10"/>
  <c r="C75" i="10"/>
  <c r="E40" i="10"/>
  <c r="C12" i="10"/>
  <c r="F9" i="10"/>
  <c r="F10" i="10"/>
  <c r="D10" i="10"/>
  <c r="B11" i="10"/>
  <c r="D9" i="10"/>
  <c r="D7" i="3" s="1"/>
  <c r="E17" i="3" s="1"/>
  <c r="E11" i="10"/>
  <c r="N90" i="1"/>
  <c r="M89" i="1"/>
  <c r="N89" i="1" s="1"/>
  <c r="J90" i="1"/>
  <c r="I89" i="1"/>
  <c r="J89" i="1" s="1"/>
  <c r="X91" i="1"/>
  <c r="W90" i="1"/>
  <c r="AA112" i="1"/>
  <c r="AB113" i="1"/>
  <c r="K11" i="10" s="1"/>
  <c r="X113" i="1"/>
  <c r="W112" i="1"/>
  <c r="AA90" i="1"/>
  <c r="AB91" i="1"/>
  <c r="J11" i="10" s="1"/>
  <c r="J47" i="1"/>
  <c r="I46" i="1"/>
  <c r="N47" i="1"/>
  <c r="M46" i="1"/>
  <c r="C73" i="10" l="1"/>
  <c r="E38" i="10"/>
  <c r="D75" i="10"/>
  <c r="C94" i="10"/>
  <c r="D94" i="10" s="1"/>
  <c r="D76" i="10"/>
  <c r="C95" i="10"/>
  <c r="D95" i="10" s="1"/>
  <c r="C71" i="10"/>
  <c r="E36" i="10"/>
  <c r="D74" i="10"/>
  <c r="C93" i="10"/>
  <c r="D93" i="10" s="1"/>
  <c r="B10" i="10"/>
  <c r="E9" i="10"/>
  <c r="E10" i="10"/>
  <c r="C11" i="10"/>
  <c r="B9" i="10"/>
  <c r="B7" i="3" s="1"/>
  <c r="E15" i="3" s="1"/>
  <c r="AA89" i="1"/>
  <c r="AB89" i="1" s="1"/>
  <c r="J9" i="10" s="1"/>
  <c r="AB90" i="1"/>
  <c r="J10" i="10" s="1"/>
  <c r="AA111" i="1"/>
  <c r="AB111" i="1" s="1"/>
  <c r="K9" i="10" s="1"/>
  <c r="F7" i="3" s="1"/>
  <c r="E19" i="3" s="1"/>
  <c r="AB112" i="1"/>
  <c r="K10" i="10" s="1"/>
  <c r="X112" i="1"/>
  <c r="W111" i="1"/>
  <c r="X111" i="1" s="1"/>
  <c r="X90" i="1"/>
  <c r="W89" i="1"/>
  <c r="X89" i="1" s="1"/>
  <c r="J46" i="1"/>
  <c r="I45" i="1"/>
  <c r="J45" i="1" s="1"/>
  <c r="N46" i="1"/>
  <c r="M45" i="1"/>
  <c r="N45" i="1" s="1"/>
  <c r="B21" i="3" l="1"/>
  <c r="B22" i="3"/>
  <c r="E7" i="3"/>
  <c r="E18" i="3" s="1"/>
  <c r="C78" i="10"/>
  <c r="E43" i="10"/>
  <c r="C72" i="10"/>
  <c r="E37" i="10"/>
  <c r="C69" i="10"/>
  <c r="E34" i="10"/>
  <c r="D73" i="10"/>
  <c r="C92" i="10"/>
  <c r="D92" i="10" s="1"/>
  <c r="C77" i="10"/>
  <c r="E42" i="10"/>
  <c r="D71" i="10"/>
  <c r="C90" i="10"/>
  <c r="D90" i="10" s="1"/>
  <c r="C9" i="10"/>
  <c r="C10" i="10"/>
  <c r="C7" i="3" l="1"/>
  <c r="E16" i="3" s="1"/>
  <c r="C70" i="10"/>
  <c r="C80" i="10" s="1"/>
  <c r="E35" i="10"/>
  <c r="D77" i="10"/>
  <c r="C96" i="10"/>
  <c r="D96" i="10" s="1"/>
  <c r="D72" i="10"/>
  <c r="C91" i="10"/>
  <c r="D91" i="10" s="1"/>
  <c r="D69" i="10"/>
  <c r="C88" i="10"/>
  <c r="D78" i="10"/>
  <c r="C97" i="10"/>
  <c r="D97" i="10" s="1"/>
  <c r="B23" i="3" l="1"/>
  <c r="F38" i="3"/>
  <c r="B47" i="10"/>
  <c r="N32" i="7" s="1"/>
  <c r="C51" i="10"/>
  <c r="D51" i="10" s="1"/>
  <c r="C55" i="10"/>
  <c r="D55" i="10" s="1"/>
  <c r="B49" i="10"/>
  <c r="N30" i="7" s="1"/>
  <c r="B53" i="10"/>
  <c r="N26" i="7" s="1"/>
  <c r="B51" i="10"/>
  <c r="N28" i="7" s="1"/>
  <c r="C50" i="10"/>
  <c r="D50" i="10" s="1"/>
  <c r="B48" i="10"/>
  <c r="N31" i="7" s="1"/>
  <c r="B56" i="10"/>
  <c r="N23" i="7" s="1"/>
  <c r="C48" i="10"/>
  <c r="C52" i="10"/>
  <c r="D52" i="10" s="1"/>
  <c r="C56" i="10"/>
  <c r="D56" i="10" s="1"/>
  <c r="B50" i="10"/>
  <c r="N29" i="7" s="1"/>
  <c r="B54" i="10"/>
  <c r="N25" i="7" s="1"/>
  <c r="C49" i="10"/>
  <c r="D49" i="10" s="1"/>
  <c r="C53" i="10"/>
  <c r="D53" i="10" s="1"/>
  <c r="C47" i="10"/>
  <c r="B55" i="10"/>
  <c r="N24" i="7" s="1"/>
  <c r="C54" i="10"/>
  <c r="D54" i="10" s="1"/>
  <c r="B52" i="10"/>
  <c r="N27" i="7" s="1"/>
  <c r="D88" i="10"/>
  <c r="D70" i="10"/>
  <c r="D79" i="10" s="1"/>
  <c r="D80" i="10" s="1"/>
  <c r="B83" i="10" s="1"/>
  <c r="B84" i="10" s="1"/>
  <c r="C89" i="10"/>
  <c r="D89" i="10" s="1"/>
  <c r="D48" i="10"/>
  <c r="B24" i="3" l="1"/>
  <c r="D47" i="10"/>
  <c r="O26" i="7"/>
  <c r="P26" i="7"/>
  <c r="O30" i="7"/>
  <c r="P30" i="7"/>
  <c r="O32" i="7"/>
  <c r="P32" i="7"/>
  <c r="O23" i="7"/>
  <c r="P23" i="7"/>
  <c r="O29" i="7"/>
  <c r="P29" i="7"/>
  <c r="D98" i="10"/>
  <c r="D99" i="10" s="1"/>
  <c r="B102" i="10" s="1"/>
  <c r="O28" i="7"/>
  <c r="P28" i="7"/>
  <c r="O25" i="7"/>
  <c r="P25" i="7"/>
  <c r="O27" i="7"/>
  <c r="P27" i="7"/>
  <c r="O24" i="7"/>
  <c r="P24" i="7"/>
  <c r="O31" i="7"/>
  <c r="P31" i="7"/>
  <c r="C99" i="10"/>
  <c r="M24" i="7" l="1"/>
  <c r="M27" i="7"/>
  <c r="M25" i="7"/>
  <c r="M23" i="7"/>
  <c r="M30" i="7"/>
  <c r="B103" i="10"/>
  <c r="M28" i="7"/>
  <c r="M29" i="7"/>
  <c r="M32" i="7"/>
  <c r="M26" i="7"/>
  <c r="M31" i="7"/>
  <c r="O167" i="7" l="1"/>
  <c r="N153" i="7"/>
  <c r="O712" i="7"/>
  <c r="N950" i="7"/>
  <c r="N779" i="7"/>
  <c r="N491" i="7"/>
  <c r="O955" i="7"/>
  <c r="N939" i="7"/>
  <c r="N768" i="7"/>
  <c r="N470" i="7"/>
  <c r="O913" i="7"/>
  <c r="N928" i="7"/>
  <c r="N758" i="7"/>
  <c r="N448" i="7"/>
  <c r="O867" i="7"/>
  <c r="N918" i="7"/>
  <c r="N747" i="7"/>
  <c r="N424" i="7"/>
  <c r="O797" i="7"/>
  <c r="N1022" i="7"/>
  <c r="N979" i="7"/>
  <c r="N936" i="7"/>
  <c r="N894" i="7"/>
  <c r="N851" i="7"/>
  <c r="N808" i="7"/>
  <c r="N766" i="7"/>
  <c r="N720" i="7"/>
  <c r="N635" i="7"/>
  <c r="N550" i="7"/>
  <c r="N464" i="7"/>
  <c r="N352" i="7"/>
  <c r="N224" i="7"/>
  <c r="N74" i="7"/>
  <c r="O902" i="7"/>
  <c r="O605" i="7"/>
  <c r="O270" i="7"/>
  <c r="O465" i="7"/>
  <c r="O593" i="7"/>
  <c r="O680" i="7"/>
  <c r="O765" i="7"/>
  <c r="O843" i="7"/>
  <c r="O897" i="7"/>
  <c r="O939" i="7"/>
  <c r="O982" i="7"/>
  <c r="O1025" i="7"/>
  <c r="N68" i="7"/>
  <c r="N111" i="7"/>
  <c r="N154" i="7"/>
  <c r="N188" i="7"/>
  <c r="N220" i="7"/>
  <c r="N252" i="7"/>
  <c r="N284" i="7"/>
  <c r="N316" i="7"/>
  <c r="O37" i="7"/>
  <c r="N907" i="7"/>
  <c r="N736" i="7"/>
  <c r="N392" i="7"/>
  <c r="O158" i="7"/>
  <c r="N896" i="7"/>
  <c r="N726" i="7"/>
  <c r="N360" i="7"/>
  <c r="O627" i="7"/>
  <c r="N886" i="7"/>
  <c r="N704" i="7"/>
  <c r="N328" i="7"/>
  <c r="O302" i="7"/>
  <c r="N875" i="7"/>
  <c r="N683" i="7"/>
  <c r="N296" i="7"/>
  <c r="O513" i="7"/>
  <c r="N1011" i="7"/>
  <c r="N968" i="7"/>
  <c r="N926" i="7"/>
  <c r="N883" i="7"/>
  <c r="N840" i="7"/>
  <c r="N798" i="7"/>
  <c r="N755" i="7"/>
  <c r="N699" i="7"/>
  <c r="N614" i="7"/>
  <c r="N528" i="7"/>
  <c r="N443" i="7"/>
  <c r="N320" i="7"/>
  <c r="N192" i="7"/>
  <c r="O1030" i="7"/>
  <c r="O851" i="7"/>
  <c r="O481" i="7"/>
  <c r="O334" i="7"/>
  <c r="O497" i="7"/>
  <c r="O616" i="7"/>
  <c r="O701" i="7"/>
  <c r="O787" i="7"/>
  <c r="O859" i="7"/>
  <c r="O907" i="7"/>
  <c r="O950" i="7"/>
  <c r="O993" i="7"/>
  <c r="O1035" i="7"/>
  <c r="N79" i="7"/>
  <c r="N122" i="7"/>
  <c r="N164" i="7"/>
  <c r="N196" i="7"/>
  <c r="N228" i="7"/>
  <c r="N260" i="7"/>
  <c r="N292" i="7"/>
  <c r="N324" i="7"/>
  <c r="N1035" i="7"/>
  <c r="N864" i="7"/>
  <c r="N662" i="7"/>
  <c r="N264" i="7"/>
  <c r="N1024" i="7"/>
  <c r="N854" i="7"/>
  <c r="N640" i="7"/>
  <c r="N232" i="7"/>
  <c r="N1014" i="7"/>
  <c r="N843" i="7"/>
  <c r="N619" i="7"/>
  <c r="N200" i="7"/>
  <c r="N1003" i="7"/>
  <c r="N832" i="7"/>
  <c r="N598" i="7"/>
  <c r="N168" i="7"/>
  <c r="O364" i="7"/>
  <c r="N1000" i="7"/>
  <c r="N958" i="7"/>
  <c r="N915" i="7"/>
  <c r="N872" i="7"/>
  <c r="N830" i="7"/>
  <c r="N787" i="7"/>
  <c r="N744" i="7"/>
  <c r="N678" i="7"/>
  <c r="N592" i="7"/>
  <c r="N507" i="7"/>
  <c r="N416" i="7"/>
  <c r="N288" i="7"/>
  <c r="N159" i="7"/>
  <c r="O987" i="7"/>
  <c r="O776" i="7"/>
  <c r="O142" i="7"/>
  <c r="O385" i="7"/>
  <c r="O529" i="7"/>
  <c r="O637" i="7"/>
  <c r="O723" i="7"/>
  <c r="O808" i="7"/>
  <c r="O875" i="7"/>
  <c r="O918" i="7"/>
  <c r="O961" i="7"/>
  <c r="O1003" i="7"/>
  <c r="N47" i="7"/>
  <c r="N90" i="7"/>
  <c r="N132" i="7"/>
  <c r="N172" i="7"/>
  <c r="N204" i="7"/>
  <c r="N236" i="7"/>
  <c r="N268" i="7"/>
  <c r="N300" i="7"/>
  <c r="N332" i="7"/>
  <c r="N364" i="7"/>
  <c r="N396" i="7"/>
  <c r="N428" i="7"/>
  <c r="N451" i="7"/>
  <c r="N472" i="7"/>
  <c r="N494" i="7"/>
  <c r="N515" i="7"/>
  <c r="N536" i="7"/>
  <c r="N558" i="7"/>
  <c r="N579" i="7"/>
  <c r="N600" i="7"/>
  <c r="N622" i="7"/>
  <c r="N643" i="7"/>
  <c r="N664" i="7"/>
  <c r="N686" i="7"/>
  <c r="N707" i="7"/>
  <c r="N607" i="7"/>
  <c r="N628" i="7"/>
  <c r="N650" i="7"/>
  <c r="N671" i="7"/>
  <c r="N692" i="7"/>
  <c r="N714" i="7"/>
  <c r="N735" i="7"/>
  <c r="N756" i="7"/>
  <c r="N778" i="7"/>
  <c r="N799" i="7"/>
  <c r="N820" i="7"/>
  <c r="N842" i="7"/>
  <c r="N863" i="7"/>
  <c r="N884" i="7"/>
  <c r="N906" i="7"/>
  <c r="N927" i="7"/>
  <c r="N948" i="7"/>
  <c r="N970" i="7"/>
  <c r="N992" i="7"/>
  <c r="N982" i="7"/>
  <c r="N971" i="7"/>
  <c r="N960" i="7"/>
  <c r="N1032" i="7"/>
  <c r="N862" i="7"/>
  <c r="N656" i="7"/>
  <c r="N256" i="7"/>
  <c r="O206" i="7"/>
  <c r="O744" i="7"/>
  <c r="O971" i="7"/>
  <c r="N143" i="7"/>
  <c r="N276" i="7"/>
  <c r="N356" i="7"/>
  <c r="N404" i="7"/>
  <c r="N440" i="7"/>
  <c r="N467" i="7"/>
  <c r="N499" i="7"/>
  <c r="N526" i="7"/>
  <c r="N552" i="7"/>
  <c r="N584" i="7"/>
  <c r="N611" i="7"/>
  <c r="N638" i="7"/>
  <c r="N670" i="7"/>
  <c r="N696" i="7"/>
  <c r="N723" i="7"/>
  <c r="N634" i="7"/>
  <c r="N660" i="7"/>
  <c r="N687" i="7"/>
  <c r="N719" i="7"/>
  <c r="N746" i="7"/>
  <c r="N772" i="7"/>
  <c r="N804" i="7"/>
  <c r="N831" i="7"/>
  <c r="N858" i="7"/>
  <c r="N890" i="7"/>
  <c r="N916" i="7"/>
  <c r="N943" i="7"/>
  <c r="N975" i="7"/>
  <c r="N996" i="7"/>
  <c r="N1018" i="7"/>
  <c r="N1030" i="7"/>
  <c r="N987" i="7"/>
  <c r="N944" i="7"/>
  <c r="N902" i="7"/>
  <c r="N859" i="7"/>
  <c r="N816" i="7"/>
  <c r="N774" i="7"/>
  <c r="N731" i="7"/>
  <c r="N651" i="7"/>
  <c r="N566" i="7"/>
  <c r="N480" i="7"/>
  <c r="N376" i="7"/>
  <c r="N248" i="7"/>
  <c r="N106" i="7"/>
  <c r="O934" i="7"/>
  <c r="O669" i="7"/>
  <c r="N1027" i="7"/>
  <c r="N984" i="7"/>
  <c r="N942" i="7"/>
  <c r="N899" i="7"/>
  <c r="N856" i="7"/>
  <c r="N814" i="7"/>
  <c r="N771" i="7"/>
  <c r="N728" i="7"/>
  <c r="N646" i="7"/>
  <c r="N560" i="7"/>
  <c r="N475" i="7"/>
  <c r="N368" i="7"/>
  <c r="N240" i="7"/>
  <c r="N95" i="7"/>
  <c r="O923" i="7"/>
  <c r="O648" i="7"/>
  <c r="N602" i="7"/>
  <c r="N580" i="7"/>
  <c r="N559" i="7"/>
  <c r="N538" i="7"/>
  <c r="N516" i="7"/>
  <c r="N495" i="7"/>
  <c r="N474" i="7"/>
  <c r="N452" i="7"/>
  <c r="N430" i="7"/>
  <c r="N398" i="7"/>
  <c r="N366" i="7"/>
  <c r="N334" i="7"/>
  <c r="N822" i="7"/>
  <c r="N811" i="7"/>
  <c r="N800" i="7"/>
  <c r="N790" i="7"/>
  <c r="N990" i="7"/>
  <c r="N819" i="7"/>
  <c r="N571" i="7"/>
  <c r="N116" i="7"/>
  <c r="O428" i="7"/>
  <c r="O827" i="7"/>
  <c r="O1014" i="7"/>
  <c r="N180" i="7"/>
  <c r="N308" i="7"/>
  <c r="N372" i="7"/>
  <c r="N412" i="7"/>
  <c r="N446" i="7"/>
  <c r="N478" i="7"/>
  <c r="N504" i="7"/>
  <c r="N531" i="7"/>
  <c r="N563" i="7"/>
  <c r="N590" i="7"/>
  <c r="N616" i="7"/>
  <c r="N648" i="7"/>
  <c r="N675" i="7"/>
  <c r="N702" i="7"/>
  <c r="N612" i="7"/>
  <c r="N639" i="7"/>
  <c r="N666" i="7"/>
  <c r="N698" i="7"/>
  <c r="N724" i="7"/>
  <c r="N751" i="7"/>
  <c r="N783" i="7"/>
  <c r="N810" i="7"/>
  <c r="N836" i="7"/>
  <c r="N868" i="7"/>
  <c r="N895" i="7"/>
  <c r="N922" i="7"/>
  <c r="N954" i="7"/>
  <c r="N980" i="7"/>
  <c r="N1002" i="7"/>
  <c r="N1023" i="7"/>
  <c r="N1019" i="7"/>
  <c r="N976" i="7"/>
  <c r="N934" i="7"/>
  <c r="N891" i="7"/>
  <c r="N848" i="7"/>
  <c r="N806" i="7"/>
  <c r="N763" i="7"/>
  <c r="N715" i="7"/>
  <c r="N630" i="7"/>
  <c r="N544" i="7"/>
  <c r="N459" i="7"/>
  <c r="N344" i="7"/>
  <c r="N216" i="7"/>
  <c r="N63" i="7"/>
  <c r="O891" i="7"/>
  <c r="O577" i="7"/>
  <c r="N1016" i="7"/>
  <c r="N974" i="7"/>
  <c r="N931" i="7"/>
  <c r="N888" i="7"/>
  <c r="N846" i="7"/>
  <c r="N803" i="7"/>
  <c r="N760" i="7"/>
  <c r="N710" i="7"/>
  <c r="N624" i="7"/>
  <c r="N539" i="7"/>
  <c r="N454" i="7"/>
  <c r="N336" i="7"/>
  <c r="N208" i="7"/>
  <c r="N52" i="7"/>
  <c r="O881" i="7"/>
  <c r="O545" i="7"/>
  <c r="N127" i="7"/>
  <c r="N84" i="7"/>
  <c r="N42" i="7"/>
  <c r="O998" i="7"/>
  <c r="N904" i="7"/>
  <c r="N734" i="7"/>
  <c r="N384" i="7"/>
  <c r="O691" i="7"/>
  <c r="O659" i="7"/>
  <c r="O929" i="7"/>
  <c r="N100" i="7"/>
  <c r="N244" i="7"/>
  <c r="N348" i="7"/>
  <c r="N388" i="7"/>
  <c r="N435" i="7"/>
  <c r="N462" i="7"/>
  <c r="N488" i="7"/>
  <c r="N520" i="7"/>
  <c r="N547" i="7"/>
  <c r="N574" i="7"/>
  <c r="N606" i="7"/>
  <c r="N632" i="7"/>
  <c r="N659" i="7"/>
  <c r="N691" i="7"/>
  <c r="N718" i="7"/>
  <c r="N623" i="7"/>
  <c r="N655" i="7"/>
  <c r="N682" i="7"/>
  <c r="N708" i="7"/>
  <c r="N740" i="7"/>
  <c r="N767" i="7"/>
  <c r="N794" i="7"/>
  <c r="N826" i="7"/>
  <c r="N852" i="7"/>
  <c r="N879" i="7"/>
  <c r="N911" i="7"/>
  <c r="N938" i="7"/>
  <c r="N964" i="7"/>
  <c r="N991" i="7"/>
  <c r="N1012" i="7"/>
  <c r="N1034" i="7"/>
  <c r="N998" i="7"/>
  <c r="N955" i="7"/>
  <c r="N912" i="7"/>
  <c r="N870" i="7"/>
  <c r="N827" i="7"/>
  <c r="N784" i="7"/>
  <c r="N742" i="7"/>
  <c r="N672" i="7"/>
  <c r="N587" i="7"/>
  <c r="N502" i="7"/>
  <c r="N408" i="7"/>
  <c r="N280" i="7"/>
  <c r="N148" i="7"/>
  <c r="O977" i="7"/>
  <c r="O755" i="7"/>
  <c r="O238" i="7"/>
  <c r="N995" i="7"/>
  <c r="N952" i="7"/>
  <c r="N910" i="7"/>
  <c r="N867" i="7"/>
  <c r="N824" i="7"/>
  <c r="N782" i="7"/>
  <c r="N739" i="7"/>
  <c r="N667" i="7"/>
  <c r="N582" i="7"/>
  <c r="N496" i="7"/>
  <c r="N400" i="7"/>
  <c r="N272" i="7"/>
  <c r="N138" i="7"/>
  <c r="O966" i="7"/>
  <c r="O733" i="7"/>
  <c r="O174" i="7"/>
  <c r="N555" i="7"/>
  <c r="N776" i="7"/>
  <c r="O886" i="7"/>
  <c r="N380" i="7"/>
  <c r="N510" i="7"/>
  <c r="N627" i="7"/>
  <c r="N618" i="7"/>
  <c r="N730" i="7"/>
  <c r="N847" i="7"/>
  <c r="N959" i="7"/>
  <c r="N1008" i="7"/>
  <c r="N838" i="7"/>
  <c r="N608" i="7"/>
  <c r="N184" i="7"/>
  <c r="N1006" i="7"/>
  <c r="N835" i="7"/>
  <c r="N603" i="7"/>
  <c r="N176" i="7"/>
  <c r="N596" i="7"/>
  <c r="N570" i="7"/>
  <c r="N543" i="7"/>
  <c r="N511" i="7"/>
  <c r="N484" i="7"/>
  <c r="N458" i="7"/>
  <c r="N422" i="7"/>
  <c r="N382" i="7"/>
  <c r="N342" i="7"/>
  <c r="N302" i="7"/>
  <c r="N270" i="7"/>
  <c r="N238" i="7"/>
  <c r="N206" i="7"/>
  <c r="N174" i="7"/>
  <c r="N135" i="7"/>
  <c r="N92" i="7"/>
  <c r="N50" i="7"/>
  <c r="O1006" i="7"/>
  <c r="O963" i="7"/>
  <c r="O921" i="7"/>
  <c r="O878" i="7"/>
  <c r="O813" i="7"/>
  <c r="O728" i="7"/>
  <c r="O643" i="7"/>
  <c r="O537" i="7"/>
  <c r="O396" i="7"/>
  <c r="O111" i="7"/>
  <c r="O127" i="7"/>
  <c r="O143" i="7"/>
  <c r="O159" i="7"/>
  <c r="O175" i="7"/>
  <c r="O191" i="7"/>
  <c r="O207" i="7"/>
  <c r="O223" i="7"/>
  <c r="O239" i="7"/>
  <c r="O255" i="7"/>
  <c r="O271" i="7"/>
  <c r="O287" i="7"/>
  <c r="O303" i="7"/>
  <c r="O319" i="7"/>
  <c r="O335" i="7"/>
  <c r="O351" i="7"/>
  <c r="O367" i="7"/>
  <c r="O383" i="7"/>
  <c r="N534" i="7"/>
  <c r="N486" i="7"/>
  <c r="N58" i="7"/>
  <c r="N420" i="7"/>
  <c r="N542" i="7"/>
  <c r="N654" i="7"/>
  <c r="N644" i="7"/>
  <c r="N762" i="7"/>
  <c r="N874" i="7"/>
  <c r="N986" i="7"/>
  <c r="N966" i="7"/>
  <c r="N795" i="7"/>
  <c r="N523" i="7"/>
  <c r="O1019" i="7"/>
  <c r="N963" i="7"/>
  <c r="N792" i="7"/>
  <c r="N518" i="7"/>
  <c r="O1009" i="7"/>
  <c r="N591" i="7"/>
  <c r="N564" i="7"/>
  <c r="N532" i="7"/>
  <c r="N506" i="7"/>
  <c r="N479" i="7"/>
  <c r="N447" i="7"/>
  <c r="N414" i="7"/>
  <c r="N374" i="7"/>
  <c r="N326" i="7"/>
  <c r="N294" i="7"/>
  <c r="N262" i="7"/>
  <c r="N230" i="7"/>
  <c r="N198" i="7"/>
  <c r="N166" i="7"/>
  <c r="N124" i="7"/>
  <c r="N82" i="7"/>
  <c r="N39" i="7"/>
  <c r="O995" i="7"/>
  <c r="O953" i="7"/>
  <c r="O910" i="7"/>
  <c r="O863" i="7"/>
  <c r="O792" i="7"/>
  <c r="O707" i="7"/>
  <c r="O621" i="7"/>
  <c r="O505" i="7"/>
  <c r="O350" i="7"/>
  <c r="O115" i="7"/>
  <c r="O131" i="7"/>
  <c r="O147" i="7"/>
  <c r="O163" i="7"/>
  <c r="O179" i="7"/>
  <c r="O195" i="7"/>
  <c r="O211" i="7"/>
  <c r="O227" i="7"/>
  <c r="O243" i="7"/>
  <c r="O259" i="7"/>
  <c r="O275" i="7"/>
  <c r="O291" i="7"/>
  <c r="O307" i="7"/>
  <c r="O323" i="7"/>
  <c r="O339" i="7"/>
  <c r="O355" i="7"/>
  <c r="O371" i="7"/>
  <c r="O387" i="7"/>
  <c r="O403" i="7"/>
  <c r="O419" i="7"/>
  <c r="O435" i="7"/>
  <c r="O113" i="7"/>
  <c r="O129" i="7"/>
  <c r="O145" i="7"/>
  <c r="O161" i="7"/>
  <c r="O177" i="7"/>
  <c r="O193" i="7"/>
  <c r="O209" i="7"/>
  <c r="O225" i="7"/>
  <c r="O241" i="7"/>
  <c r="O257" i="7"/>
  <c r="O273" i="7"/>
  <c r="O289" i="7"/>
  <c r="O305" i="7"/>
  <c r="O321" i="7"/>
  <c r="O337" i="7"/>
  <c r="O353" i="7"/>
  <c r="O128" i="7"/>
  <c r="O160" i="7"/>
  <c r="O192" i="7"/>
  <c r="O224" i="7"/>
  <c r="O256" i="7"/>
  <c r="O288" i="7"/>
  <c r="O320" i="7"/>
  <c r="O352" i="7"/>
  <c r="O376" i="7"/>
  <c r="O397" i="7"/>
  <c r="O418" i="7"/>
  <c r="O440" i="7"/>
  <c r="O458" i="7"/>
  <c r="O474" i="7"/>
  <c r="O490" i="7"/>
  <c r="O506" i="7"/>
  <c r="O522" i="7"/>
  <c r="O538" i="7"/>
  <c r="O554" i="7"/>
  <c r="O570" i="7"/>
  <c r="O586" i="7"/>
  <c r="O602" i="7"/>
  <c r="O618" i="7"/>
  <c r="O634" i="7"/>
  <c r="O650" i="7"/>
  <c r="O666" i="7"/>
  <c r="O682" i="7"/>
  <c r="O698" i="7"/>
  <c r="O714" i="7"/>
  <c r="O730" i="7"/>
  <c r="O746" i="7"/>
  <c r="O762" i="7"/>
  <c r="O778" i="7"/>
  <c r="O794" i="7"/>
  <c r="O810" i="7"/>
  <c r="O124" i="7"/>
  <c r="O156" i="7"/>
  <c r="O188" i="7"/>
  <c r="O220" i="7"/>
  <c r="O252" i="7"/>
  <c r="O284" i="7"/>
  <c r="O316" i="7"/>
  <c r="O348" i="7"/>
  <c r="O373" i="7"/>
  <c r="O394" i="7"/>
  <c r="O416" i="7"/>
  <c r="O437" i="7"/>
  <c r="O456" i="7"/>
  <c r="O472" i="7"/>
  <c r="O488" i="7"/>
  <c r="O504" i="7"/>
  <c r="O520" i="7"/>
  <c r="O536" i="7"/>
  <c r="O552" i="7"/>
  <c r="O568" i="7"/>
  <c r="O584" i="7"/>
  <c r="O114" i="7"/>
  <c r="O178" i="7"/>
  <c r="O242" i="7"/>
  <c r="O306" i="7"/>
  <c r="O366" i="7"/>
  <c r="O409" i="7"/>
  <c r="O451" i="7"/>
  <c r="O483" i="7"/>
  <c r="O515" i="7"/>
  <c r="O547" i="7"/>
  <c r="O579" i="7"/>
  <c r="O607" i="7"/>
  <c r="O628" i="7"/>
  <c r="O649" i="7"/>
  <c r="O671" i="7"/>
  <c r="O692" i="7"/>
  <c r="O713" i="7"/>
  <c r="O735" i="7"/>
  <c r="O756" i="7"/>
  <c r="O777" i="7"/>
  <c r="O799" i="7"/>
  <c r="O820" i="7"/>
  <c r="O836" i="7"/>
  <c r="O852" i="7"/>
  <c r="O868" i="7"/>
  <c r="O884" i="7"/>
  <c r="O900" i="7"/>
  <c r="O916" i="7"/>
  <c r="O932" i="7"/>
  <c r="O948" i="7"/>
  <c r="O964" i="7"/>
  <c r="O980" i="7"/>
  <c r="O996" i="7"/>
  <c r="N576" i="7"/>
  <c r="O561" i="7"/>
  <c r="N483" i="7"/>
  <c r="N712" i="7"/>
  <c r="N815" i="7"/>
  <c r="N1028" i="7"/>
  <c r="N694" i="7"/>
  <c r="O449" i="7"/>
  <c r="N688" i="7"/>
  <c r="O406" i="7"/>
  <c r="N548" i="7"/>
  <c r="N490" i="7"/>
  <c r="N436" i="7"/>
  <c r="N350" i="7"/>
  <c r="N278" i="7"/>
  <c r="N214" i="7"/>
  <c r="N146" i="7"/>
  <c r="N60" i="7"/>
  <c r="O974" i="7"/>
  <c r="O889" i="7"/>
  <c r="O749" i="7"/>
  <c r="O569" i="7"/>
  <c r="O222" i="7"/>
  <c r="O139" i="7"/>
  <c r="O171" i="7"/>
  <c r="O203" i="7"/>
  <c r="O235" i="7"/>
  <c r="O267" i="7"/>
  <c r="O299" i="7"/>
  <c r="O331" i="7"/>
  <c r="O363" i="7"/>
  <c r="O395" i="7"/>
  <c r="O415" i="7"/>
  <c r="O439" i="7"/>
  <c r="O121" i="7"/>
  <c r="O141" i="7"/>
  <c r="O165" i="7"/>
  <c r="O185" i="7"/>
  <c r="O205" i="7"/>
  <c r="O229" i="7"/>
  <c r="O249" i="7"/>
  <c r="O269" i="7"/>
  <c r="O293" i="7"/>
  <c r="O313" i="7"/>
  <c r="O333" i="7"/>
  <c r="O357" i="7"/>
  <c r="O144" i="7"/>
  <c r="O184" i="7"/>
  <c r="O232" i="7"/>
  <c r="O272" i="7"/>
  <c r="O312" i="7"/>
  <c r="O360" i="7"/>
  <c r="O386" i="7"/>
  <c r="O413" i="7"/>
  <c r="O445" i="7"/>
  <c r="O466" i="7"/>
  <c r="O486" i="7"/>
  <c r="O510" i="7"/>
  <c r="O530" i="7"/>
  <c r="O550" i="7"/>
  <c r="O574" i="7"/>
  <c r="O594" i="7"/>
  <c r="N512" i="7"/>
  <c r="N212" i="7"/>
  <c r="N568" i="7"/>
  <c r="N676" i="7"/>
  <c r="N900" i="7"/>
  <c r="N923" i="7"/>
  <c r="N438" i="7"/>
  <c r="N920" i="7"/>
  <c r="N432" i="7"/>
  <c r="N586" i="7"/>
  <c r="N527" i="7"/>
  <c r="N468" i="7"/>
  <c r="N406" i="7"/>
  <c r="N318" i="7"/>
  <c r="N254" i="7"/>
  <c r="N190" i="7"/>
  <c r="N114" i="7"/>
  <c r="O1027" i="7"/>
  <c r="O942" i="7"/>
  <c r="O847" i="7"/>
  <c r="O685" i="7"/>
  <c r="O473" i="7"/>
  <c r="O119" i="7"/>
  <c r="O151" i="7"/>
  <c r="O183" i="7"/>
  <c r="O215" i="7"/>
  <c r="O247" i="7"/>
  <c r="O279" i="7"/>
  <c r="O311" i="7"/>
  <c r="O343" i="7"/>
  <c r="O375" i="7"/>
  <c r="O399" i="7"/>
  <c r="O423" i="7"/>
  <c r="O443" i="7"/>
  <c r="O125" i="7"/>
  <c r="O149" i="7"/>
  <c r="O169" i="7"/>
  <c r="O189" i="7"/>
  <c r="O213" i="7"/>
  <c r="O233" i="7"/>
  <c r="O253" i="7"/>
  <c r="O277" i="7"/>
  <c r="O297" i="7"/>
  <c r="O317" i="7"/>
  <c r="O341" i="7"/>
  <c r="O112" i="7"/>
  <c r="O152" i="7"/>
  <c r="O200" i="7"/>
  <c r="O240" i="7"/>
  <c r="O280" i="7"/>
  <c r="O328" i="7"/>
  <c r="O365" i="7"/>
  <c r="O392" i="7"/>
  <c r="O424" i="7"/>
  <c r="O450" i="7"/>
  <c r="O470" i="7"/>
  <c r="O494" i="7"/>
  <c r="O514" i="7"/>
  <c r="O534" i="7"/>
  <c r="O558" i="7"/>
  <c r="O578" i="7"/>
  <c r="O598" i="7"/>
  <c r="O622" i="7"/>
  <c r="O642" i="7"/>
  <c r="O662" i="7"/>
  <c r="O686" i="7"/>
  <c r="O706" i="7"/>
  <c r="O726" i="7"/>
  <c r="O750" i="7"/>
  <c r="O770" i="7"/>
  <c r="O790" i="7"/>
  <c r="O814" i="7"/>
  <c r="O140" i="7"/>
  <c r="O180" i="7"/>
  <c r="O228" i="7"/>
  <c r="O268" i="7"/>
  <c r="O308" i="7"/>
  <c r="O356" i="7"/>
  <c r="O384" i="7"/>
  <c r="O410" i="7"/>
  <c r="O442" i="7"/>
  <c r="O464" i="7"/>
  <c r="O484" i="7"/>
  <c r="O508" i="7"/>
  <c r="O528" i="7"/>
  <c r="O945" i="7"/>
  <c r="N456" i="7"/>
  <c r="N680" i="7"/>
  <c r="N788" i="7"/>
  <c r="N1007" i="7"/>
  <c r="N752" i="7"/>
  <c r="O835" i="7"/>
  <c r="N750" i="7"/>
  <c r="O819" i="7"/>
  <c r="N554" i="7"/>
  <c r="N500" i="7"/>
  <c r="N442" i="7"/>
  <c r="N358" i="7"/>
  <c r="N286" i="7"/>
  <c r="N222" i="7"/>
  <c r="N156" i="7"/>
  <c r="N71" i="7"/>
  <c r="O985" i="7"/>
  <c r="O899" i="7"/>
  <c r="O771" i="7"/>
  <c r="O600" i="7"/>
  <c r="O286" i="7"/>
  <c r="O135" i="7"/>
  <c r="O199" i="7"/>
  <c r="O231" i="7"/>
  <c r="O263" i="7"/>
  <c r="O295" i="7"/>
  <c r="O327" i="7"/>
  <c r="O359" i="7"/>
  <c r="O391" i="7"/>
  <c r="O411" i="7"/>
  <c r="O431" i="7"/>
  <c r="O117" i="7"/>
  <c r="O137" i="7"/>
  <c r="O157" i="7"/>
  <c r="O181" i="7"/>
  <c r="O201" i="7"/>
  <c r="O221" i="7"/>
  <c r="O245" i="7"/>
  <c r="O265" i="7"/>
  <c r="O285" i="7"/>
  <c r="O309" i="7"/>
  <c r="O329" i="7"/>
  <c r="O349" i="7"/>
  <c r="O136" i="7"/>
  <c r="O176" i="7"/>
  <c r="O216" i="7"/>
  <c r="O264" i="7"/>
  <c r="O304" i="7"/>
  <c r="O344" i="7"/>
  <c r="O381" i="7"/>
  <c r="O408" i="7"/>
  <c r="O434" i="7"/>
  <c r="O462" i="7"/>
  <c r="O482" i="7"/>
  <c r="O502" i="7"/>
  <c r="O526" i="7"/>
  <c r="O546" i="7"/>
  <c r="O566" i="7"/>
  <c r="O590" i="7"/>
  <c r="N947" i="7"/>
  <c r="N932" i="7"/>
  <c r="N304" i="7"/>
  <c r="N390" i="7"/>
  <c r="N103" i="7"/>
  <c r="O664" i="7"/>
  <c r="O187" i="7"/>
  <c r="O315" i="7"/>
  <c r="O427" i="7"/>
  <c r="O173" i="7"/>
  <c r="O261" i="7"/>
  <c r="O345" i="7"/>
  <c r="O248" i="7"/>
  <c r="O402" i="7"/>
  <c r="O498" i="7"/>
  <c r="O582" i="7"/>
  <c r="O626" i="7"/>
  <c r="O654" i="7"/>
  <c r="O678" i="7"/>
  <c r="O710" i="7"/>
  <c r="O738" i="7"/>
  <c r="O766" i="7"/>
  <c r="O798" i="7"/>
  <c r="O116" i="7"/>
  <c r="O172" i="7"/>
  <c r="O236" i="7"/>
  <c r="O292" i="7"/>
  <c r="O340" i="7"/>
  <c r="O389" i="7"/>
  <c r="O426" i="7"/>
  <c r="O460" i="7"/>
  <c r="O492" i="7"/>
  <c r="O516" i="7"/>
  <c r="O544" i="7"/>
  <c r="O564" i="7"/>
  <c r="O588" i="7"/>
  <c r="O146" i="7"/>
  <c r="O226" i="7"/>
  <c r="O322" i="7"/>
  <c r="O388" i="7"/>
  <c r="O441" i="7"/>
  <c r="O491" i="7"/>
  <c r="O531" i="7"/>
  <c r="O571" i="7"/>
  <c r="O612" i="7"/>
  <c r="O639" i="7"/>
  <c r="O665" i="7"/>
  <c r="O697" i="7"/>
  <c r="O724" i="7"/>
  <c r="O751" i="7"/>
  <c r="O783" i="7"/>
  <c r="O809" i="7"/>
  <c r="O832" i="7"/>
  <c r="O856" i="7"/>
  <c r="O876" i="7"/>
  <c r="O896" i="7"/>
  <c r="O920" i="7"/>
  <c r="O940" i="7"/>
  <c r="O960" i="7"/>
  <c r="O984" i="7"/>
  <c r="O1004" i="7"/>
  <c r="O1020" i="7"/>
  <c r="N37" i="7"/>
  <c r="N53" i="7"/>
  <c r="N69" i="7"/>
  <c r="N85" i="7"/>
  <c r="N101" i="7"/>
  <c r="N117" i="7"/>
  <c r="N133" i="7"/>
  <c r="N149" i="7"/>
  <c r="O138" i="7"/>
  <c r="O202" i="7"/>
  <c r="O266" i="7"/>
  <c r="O330" i="7"/>
  <c r="O382" i="7"/>
  <c r="O425" i="7"/>
  <c r="O463" i="7"/>
  <c r="O495" i="7"/>
  <c r="O527" i="7"/>
  <c r="O559" i="7"/>
  <c r="O591" i="7"/>
  <c r="O615" i="7"/>
  <c r="O636" i="7"/>
  <c r="O657" i="7"/>
  <c r="O679" i="7"/>
  <c r="O700" i="7"/>
  <c r="O721" i="7"/>
  <c r="O743" i="7"/>
  <c r="O764" i="7"/>
  <c r="O785" i="7"/>
  <c r="O807" i="7"/>
  <c r="O826" i="7"/>
  <c r="O842" i="7"/>
  <c r="O858" i="7"/>
  <c r="O874" i="7"/>
  <c r="O214" i="7"/>
  <c r="O342" i="7"/>
  <c r="O433" i="7"/>
  <c r="O501" i="7"/>
  <c r="O565" i="7"/>
  <c r="O619" i="7"/>
  <c r="O661" i="7"/>
  <c r="O704" i="7"/>
  <c r="O747" i="7"/>
  <c r="O789" i="7"/>
  <c r="O829" i="7"/>
  <c r="O861" i="7"/>
  <c r="O887" i="7"/>
  <c r="O909" i="7"/>
  <c r="O930" i="7"/>
  <c r="N340" i="7"/>
  <c r="N880" i="7"/>
  <c r="N575" i="7"/>
  <c r="N310" i="7"/>
  <c r="O1017" i="7"/>
  <c r="O438" i="7"/>
  <c r="O219" i="7"/>
  <c r="O347" i="7"/>
  <c r="O447" i="7"/>
  <c r="O197" i="7"/>
  <c r="O281" i="7"/>
  <c r="O120" i="7"/>
  <c r="O296" i="7"/>
  <c r="O429" i="7"/>
  <c r="O518" i="7"/>
  <c r="O606" i="7"/>
  <c r="O630" i="7"/>
  <c r="O658" i="7"/>
  <c r="O690" i="7"/>
  <c r="O718" i="7"/>
  <c r="O742" i="7"/>
  <c r="O774" i="7"/>
  <c r="O802" i="7"/>
  <c r="O132" i="7"/>
  <c r="O196" i="7"/>
  <c r="O244" i="7"/>
  <c r="O300" i="7"/>
  <c r="O362" i="7"/>
  <c r="O400" i="7"/>
  <c r="O432" i="7"/>
  <c r="O468" i="7"/>
  <c r="O496" i="7"/>
  <c r="O524" i="7"/>
  <c r="O548" i="7"/>
  <c r="O572" i="7"/>
  <c r="O592" i="7"/>
  <c r="O162" i="7"/>
  <c r="O258" i="7"/>
  <c r="O338" i="7"/>
  <c r="O398" i="7"/>
  <c r="O459" i="7"/>
  <c r="O499" i="7"/>
  <c r="O539" i="7"/>
  <c r="O587" i="7"/>
  <c r="O617" i="7"/>
  <c r="O644" i="7"/>
  <c r="O676" i="7"/>
  <c r="O703" i="7"/>
  <c r="O729" i="7"/>
  <c r="O761" i="7"/>
  <c r="O788" i="7"/>
  <c r="O815" i="7"/>
  <c r="O840" i="7"/>
  <c r="O860" i="7"/>
  <c r="O880" i="7"/>
  <c r="O904" i="7"/>
  <c r="O924" i="7"/>
  <c r="O944" i="7"/>
  <c r="O968" i="7"/>
  <c r="O988" i="7"/>
  <c r="O1008" i="7"/>
  <c r="O1024" i="7"/>
  <c r="N41" i="7"/>
  <c r="N57" i="7"/>
  <c r="N73" i="7"/>
  <c r="N89" i="7"/>
  <c r="N105" i="7"/>
  <c r="N121" i="7"/>
  <c r="N137" i="7"/>
  <c r="N157" i="7"/>
  <c r="O154" i="7"/>
  <c r="O218" i="7"/>
  <c r="O282" i="7"/>
  <c r="O346" i="7"/>
  <c r="O393" i="7"/>
  <c r="O436" i="7"/>
  <c r="O471" i="7"/>
  <c r="O503" i="7"/>
  <c r="O535" i="7"/>
  <c r="O567" i="7"/>
  <c r="O599" i="7"/>
  <c r="O620" i="7"/>
  <c r="O641" i="7"/>
  <c r="O663" i="7"/>
  <c r="O684" i="7"/>
  <c r="O705" i="7"/>
  <c r="O727" i="7"/>
  <c r="O748" i="7"/>
  <c r="O769" i="7"/>
  <c r="O791" i="7"/>
  <c r="O812" i="7"/>
  <c r="O830" i="7"/>
  <c r="O846" i="7"/>
  <c r="O862" i="7"/>
  <c r="O118" i="7"/>
  <c r="O246" i="7"/>
  <c r="O369" i="7"/>
  <c r="O453" i="7"/>
  <c r="O517" i="7"/>
  <c r="O581" i="7"/>
  <c r="O629" i="7"/>
  <c r="O672" i="7"/>
  <c r="O715" i="7"/>
  <c r="O757" i="7"/>
  <c r="O800" i="7"/>
  <c r="O837" i="7"/>
  <c r="O869" i="7"/>
  <c r="O893" i="7"/>
  <c r="O914" i="7"/>
  <c r="O935" i="7"/>
  <c r="O957" i="7"/>
  <c r="O978" i="7"/>
  <c r="O999" i="7"/>
  <c r="O1021" i="7"/>
  <c r="N43" i="7"/>
  <c r="N64" i="7"/>
  <c r="N86" i="7"/>
  <c r="N107" i="7"/>
  <c r="N128" i="7"/>
  <c r="N150" i="7"/>
  <c r="N169" i="7"/>
  <c r="N185" i="7"/>
  <c r="N201" i="7"/>
  <c r="N217" i="7"/>
  <c r="N233" i="7"/>
  <c r="N249" i="7"/>
  <c r="N265" i="7"/>
  <c r="N281" i="7"/>
  <c r="N297" i="7"/>
  <c r="N313" i="7"/>
  <c r="N329" i="7"/>
  <c r="N345" i="7"/>
  <c r="N361" i="7"/>
  <c r="N377" i="7"/>
  <c r="N393" i="7"/>
  <c r="N409" i="7"/>
  <c r="N425" i="7"/>
  <c r="N441" i="7"/>
  <c r="N457" i="7"/>
  <c r="N473" i="7"/>
  <c r="N489" i="7"/>
  <c r="N505" i="7"/>
  <c r="N521" i="7"/>
  <c r="N537" i="7"/>
  <c r="N553" i="7"/>
  <c r="N569" i="7"/>
  <c r="N585" i="7"/>
  <c r="N601" i="7"/>
  <c r="N617" i="7"/>
  <c r="N633" i="7"/>
  <c r="N649" i="7"/>
  <c r="N665" i="7"/>
  <c r="N681" i="7"/>
  <c r="N697" i="7"/>
  <c r="N713" i="7"/>
  <c r="N729" i="7"/>
  <c r="N745" i="7"/>
  <c r="N761" i="7"/>
  <c r="N777" i="7"/>
  <c r="N793" i="7"/>
  <c r="N809" i="7"/>
  <c r="N825" i="7"/>
  <c r="N841" i="7"/>
  <c r="N857" i="7"/>
  <c r="N873" i="7"/>
  <c r="N889" i="7"/>
  <c r="N905" i="7"/>
  <c r="N921" i="7"/>
  <c r="N937" i="7"/>
  <c r="N953" i="7"/>
  <c r="N595" i="7"/>
  <c r="N312" i="7"/>
  <c r="N522" i="7"/>
  <c r="N246" i="7"/>
  <c r="O931" i="7"/>
  <c r="O123" i="7"/>
  <c r="O251" i="7"/>
  <c r="O379" i="7"/>
  <c r="O133" i="7"/>
  <c r="O217" i="7"/>
  <c r="O301" i="7"/>
  <c r="O168" i="7"/>
  <c r="O336" i="7"/>
  <c r="O454" i="7"/>
  <c r="O542" i="7"/>
  <c r="O610" i="7"/>
  <c r="O638" i="7"/>
  <c r="O670" i="7"/>
  <c r="O694" i="7"/>
  <c r="O722" i="7"/>
  <c r="O754" i="7"/>
  <c r="O782" i="7"/>
  <c r="O806" i="7"/>
  <c r="O148" i="7"/>
  <c r="O204" i="7"/>
  <c r="O260" i="7"/>
  <c r="O324" i="7"/>
  <c r="O368" i="7"/>
  <c r="O405" i="7"/>
  <c r="O448" i="7"/>
  <c r="O476" i="7"/>
  <c r="O500" i="7"/>
  <c r="O532" i="7"/>
  <c r="O556" i="7"/>
  <c r="O576" i="7"/>
  <c r="O596" i="7"/>
  <c r="O194" i="7"/>
  <c r="O274" i="7"/>
  <c r="O354" i="7"/>
  <c r="O420" i="7"/>
  <c r="O467" i="7"/>
  <c r="O507" i="7"/>
  <c r="O555" i="7"/>
  <c r="O595" i="7"/>
  <c r="O623" i="7"/>
  <c r="O655" i="7"/>
  <c r="O681" i="7"/>
  <c r="O708" i="7"/>
  <c r="O740" i="7"/>
  <c r="O767" i="7"/>
  <c r="O793" i="7"/>
  <c r="O824" i="7"/>
  <c r="O844" i="7"/>
  <c r="O864" i="7"/>
  <c r="O888" i="7"/>
  <c r="O908" i="7"/>
  <c r="O928" i="7"/>
  <c r="O952" i="7"/>
  <c r="O972" i="7"/>
  <c r="O992" i="7"/>
  <c r="O1012" i="7"/>
  <c r="O1028" i="7"/>
  <c r="N45" i="7"/>
  <c r="N61" i="7"/>
  <c r="N77" i="7"/>
  <c r="N93" i="7"/>
  <c r="N109" i="7"/>
  <c r="N125" i="7"/>
  <c r="N141" i="7"/>
  <c r="N161" i="7"/>
  <c r="O170" i="7"/>
  <c r="O234" i="7"/>
  <c r="O298" i="7"/>
  <c r="O361" i="7"/>
  <c r="O404" i="7"/>
  <c r="O446" i="7"/>
  <c r="O479" i="7"/>
  <c r="O511" i="7"/>
  <c r="O543" i="7"/>
  <c r="O575" i="7"/>
  <c r="O604" i="7"/>
  <c r="O625" i="7"/>
  <c r="O647" i="7"/>
  <c r="O668" i="7"/>
  <c r="O689" i="7"/>
  <c r="O711" i="7"/>
  <c r="O732" i="7"/>
  <c r="O753" i="7"/>
  <c r="O775" i="7"/>
  <c r="O796" i="7"/>
  <c r="O817" i="7"/>
  <c r="O834" i="7"/>
  <c r="O850" i="7"/>
  <c r="O866" i="7"/>
  <c r="O150" i="7"/>
  <c r="O278" i="7"/>
  <c r="O390" i="7"/>
  <c r="O469" i="7"/>
  <c r="O533" i="7"/>
  <c r="O597" i="7"/>
  <c r="O640" i="7"/>
  <c r="O683" i="7"/>
  <c r="O725" i="7"/>
  <c r="O768" i="7"/>
  <c r="O811" i="7"/>
  <c r="O845" i="7"/>
  <c r="O877" i="7"/>
  <c r="O898" i="7"/>
  <c r="O919" i="7"/>
  <c r="O941" i="7"/>
  <c r="N703" i="7"/>
  <c r="O831" i="7"/>
  <c r="O153" i="7"/>
  <c r="O370" i="7"/>
  <c r="O646" i="7"/>
  <c r="O758" i="7"/>
  <c r="O212" i="7"/>
  <c r="O421" i="7"/>
  <c r="O540" i="7"/>
  <c r="O210" i="7"/>
  <c r="O475" i="7"/>
  <c r="O633" i="7"/>
  <c r="O745" i="7"/>
  <c r="O848" i="7"/>
  <c r="O936" i="7"/>
  <c r="O1016" i="7"/>
  <c r="N81" i="7"/>
  <c r="N145" i="7"/>
  <c r="O314" i="7"/>
  <c r="O487" i="7"/>
  <c r="O609" i="7"/>
  <c r="O695" i="7"/>
  <c r="O780" i="7"/>
  <c r="O854" i="7"/>
  <c r="O412" i="7"/>
  <c r="O651" i="7"/>
  <c r="O821" i="7"/>
  <c r="O925" i="7"/>
  <c r="O967" i="7"/>
  <c r="O994" i="7"/>
  <c r="O1026" i="7"/>
  <c r="N54" i="7"/>
  <c r="N80" i="7"/>
  <c r="N112" i="7"/>
  <c r="N139" i="7"/>
  <c r="N165" i="7"/>
  <c r="N189" i="7"/>
  <c r="N209" i="7"/>
  <c r="N229" i="7"/>
  <c r="N253" i="7"/>
  <c r="N273" i="7"/>
  <c r="N293" i="7"/>
  <c r="N317" i="7"/>
  <c r="N337" i="7"/>
  <c r="N357" i="7"/>
  <c r="N381" i="7"/>
  <c r="N401" i="7"/>
  <c r="N421" i="7"/>
  <c r="N445" i="7"/>
  <c r="N465" i="7"/>
  <c r="N485" i="7"/>
  <c r="N509" i="7"/>
  <c r="N529" i="7"/>
  <c r="N549" i="7"/>
  <c r="N573" i="7"/>
  <c r="N593" i="7"/>
  <c r="N613" i="7"/>
  <c r="N637" i="7"/>
  <c r="N657" i="7"/>
  <c r="N677" i="7"/>
  <c r="N701" i="7"/>
  <c r="N721" i="7"/>
  <c r="N741" i="7"/>
  <c r="N765" i="7"/>
  <c r="N785" i="7"/>
  <c r="N805" i="7"/>
  <c r="N829" i="7"/>
  <c r="N849" i="7"/>
  <c r="N869" i="7"/>
  <c r="N893" i="7"/>
  <c r="N913" i="7"/>
  <c r="N933" i="7"/>
  <c r="N957" i="7"/>
  <c r="N973" i="7"/>
  <c r="N989" i="7"/>
  <c r="N1005" i="7"/>
  <c r="N1021" i="7"/>
  <c r="O134" i="7"/>
  <c r="O262" i="7"/>
  <c r="O380" i="7"/>
  <c r="O461" i="7"/>
  <c r="O525" i="7"/>
  <c r="O589" i="7"/>
  <c r="O635" i="7"/>
  <c r="O677" i="7"/>
  <c r="O720" i="7"/>
  <c r="O763" i="7"/>
  <c r="O805" i="7"/>
  <c r="O841" i="7"/>
  <c r="O873" i="7"/>
  <c r="O895" i="7"/>
  <c r="O917" i="7"/>
  <c r="O938" i="7"/>
  <c r="O959" i="7"/>
  <c r="O981" i="7"/>
  <c r="O1002" i="7"/>
  <c r="O1023" i="7"/>
  <c r="N46" i="7"/>
  <c r="N67" i="7"/>
  <c r="N88" i="7"/>
  <c r="N110" i="7"/>
  <c r="N131" i="7"/>
  <c r="N152" i="7"/>
  <c r="N171" i="7"/>
  <c r="N187" i="7"/>
  <c r="N203" i="7"/>
  <c r="N219" i="7"/>
  <c r="N235" i="7"/>
  <c r="N251" i="7"/>
  <c r="N267" i="7"/>
  <c r="N283" i="7"/>
  <c r="N299" i="7"/>
  <c r="N315" i="7"/>
  <c r="N331" i="7"/>
  <c r="N347" i="7"/>
  <c r="N363" i="7"/>
  <c r="N379" i="7"/>
  <c r="N395" i="7"/>
  <c r="N411" i="7"/>
  <c r="N427" i="7"/>
  <c r="N1026" i="7"/>
  <c r="N1004" i="7"/>
  <c r="N983" i="7"/>
  <c r="N962" i="7"/>
  <c r="N940" i="7"/>
  <c r="N919" i="7"/>
  <c r="N898" i="7"/>
  <c r="N876" i="7"/>
  <c r="N855" i="7"/>
  <c r="N834" i="7"/>
  <c r="N812" i="7"/>
  <c r="N791" i="7"/>
  <c r="N770" i="7"/>
  <c r="N748" i="7"/>
  <c r="N878" i="7"/>
  <c r="O155" i="7"/>
  <c r="O237" i="7"/>
  <c r="O478" i="7"/>
  <c r="O674" i="7"/>
  <c r="O786" i="7"/>
  <c r="O276" i="7"/>
  <c r="O452" i="7"/>
  <c r="O560" i="7"/>
  <c r="O290" i="7"/>
  <c r="O523" i="7"/>
  <c r="O660" i="7"/>
  <c r="O772" i="7"/>
  <c r="O872" i="7"/>
  <c r="O956" i="7"/>
  <c r="O1032" i="7"/>
  <c r="N97" i="7"/>
  <c r="O122" i="7"/>
  <c r="O372" i="7"/>
  <c r="O519" i="7"/>
  <c r="O631" i="7"/>
  <c r="O716" i="7"/>
  <c r="O801" i="7"/>
  <c r="O870" i="7"/>
  <c r="O485" i="7"/>
  <c r="O693" i="7"/>
  <c r="O853" i="7"/>
  <c r="O946" i="7"/>
  <c r="O973" i="7"/>
  <c r="O1005" i="7"/>
  <c r="O1031" i="7"/>
  <c r="N59" i="7"/>
  <c r="N91" i="7"/>
  <c r="N118" i="7"/>
  <c r="N144" i="7"/>
  <c r="N173" i="7"/>
  <c r="N193" i="7"/>
  <c r="N213" i="7"/>
  <c r="N237" i="7"/>
  <c r="N257" i="7"/>
  <c r="N277" i="7"/>
  <c r="N301" i="7"/>
  <c r="N321" i="7"/>
  <c r="N341" i="7"/>
  <c r="N365" i="7"/>
  <c r="N385" i="7"/>
  <c r="N405" i="7"/>
  <c r="N429" i="7"/>
  <c r="N449" i="7"/>
  <c r="N469" i="7"/>
  <c r="N493" i="7"/>
  <c r="N513" i="7"/>
  <c r="N533" i="7"/>
  <c r="N557" i="7"/>
  <c r="N577" i="7"/>
  <c r="N597" i="7"/>
  <c r="N621" i="7"/>
  <c r="N641" i="7"/>
  <c r="N661" i="7"/>
  <c r="N685" i="7"/>
  <c r="N705" i="7"/>
  <c r="N725" i="7"/>
  <c r="N749" i="7"/>
  <c r="N769" i="7"/>
  <c r="N789" i="7"/>
  <c r="N813" i="7"/>
  <c r="N833" i="7"/>
  <c r="N853" i="7"/>
  <c r="N877" i="7"/>
  <c r="N897" i="7"/>
  <c r="N917" i="7"/>
  <c r="N941" i="7"/>
  <c r="N961" i="7"/>
  <c r="N977" i="7"/>
  <c r="N993" i="7"/>
  <c r="N1009" i="7"/>
  <c r="N1025" i="7"/>
  <c r="O166" i="7"/>
  <c r="O294" i="7"/>
  <c r="O401" i="7"/>
  <c r="O477" i="7"/>
  <c r="O541" i="7"/>
  <c r="O603" i="7"/>
  <c r="O645" i="7"/>
  <c r="O688" i="7"/>
  <c r="O731" i="7"/>
  <c r="O773" i="7"/>
  <c r="O816" i="7"/>
  <c r="O849" i="7"/>
  <c r="O879" i="7"/>
  <c r="O901" i="7"/>
  <c r="O922" i="7"/>
  <c r="O943" i="7"/>
  <c r="O965" i="7"/>
  <c r="O986" i="7"/>
  <c r="O1007" i="7"/>
  <c r="O1029" i="7"/>
  <c r="N51" i="7"/>
  <c r="N72" i="7"/>
  <c r="N94" i="7"/>
  <c r="N115" i="7"/>
  <c r="N136" i="7"/>
  <c r="N158" i="7"/>
  <c r="N175" i="7"/>
  <c r="N191" i="7"/>
  <c r="N207" i="7"/>
  <c r="N223" i="7"/>
  <c r="N239" i="7"/>
  <c r="N255" i="7"/>
  <c r="N271" i="7"/>
  <c r="N287" i="7"/>
  <c r="N303" i="7"/>
  <c r="N319" i="7"/>
  <c r="N335" i="7"/>
  <c r="N351" i="7"/>
  <c r="N367" i="7"/>
  <c r="N383" i="7"/>
  <c r="N399" i="7"/>
  <c r="N415" i="7"/>
  <c r="N431" i="7"/>
  <c r="N1020" i="7"/>
  <c r="N999" i="7"/>
  <c r="N978" i="7"/>
  <c r="N956" i="7"/>
  <c r="N935" i="7"/>
  <c r="N914" i="7"/>
  <c r="N892" i="7"/>
  <c r="N871" i="7"/>
  <c r="N850" i="7"/>
  <c r="N828" i="7"/>
  <c r="N807" i="7"/>
  <c r="N786" i="7"/>
  <c r="N764" i="7"/>
  <c r="N743" i="7"/>
  <c r="N722" i="7"/>
  <c r="N700" i="7"/>
  <c r="N679" i="7"/>
  <c r="N658" i="7"/>
  <c r="N636" i="7"/>
  <c r="N615" i="7"/>
  <c r="N594" i="7"/>
  <c r="N572" i="7"/>
  <c r="N551" i="7"/>
  <c r="N530" i="7"/>
  <c r="N508" i="7"/>
  <c r="N487" i="7"/>
  <c r="N466" i="7"/>
  <c r="N444" i="7"/>
  <c r="N418" i="7"/>
  <c r="N386" i="7"/>
  <c r="N354" i="7"/>
  <c r="N322" i="7"/>
  <c r="N290" i="7"/>
  <c r="N258" i="7"/>
  <c r="N226" i="7"/>
  <c r="N194" i="7"/>
  <c r="N162" i="7"/>
  <c r="N119" i="7"/>
  <c r="N76" i="7"/>
  <c r="O1033" i="7"/>
  <c r="O990" i="7"/>
  <c r="O947" i="7"/>
  <c r="O905" i="7"/>
  <c r="O855" i="7"/>
  <c r="O781" i="7"/>
  <c r="O696" i="7"/>
  <c r="O611" i="7"/>
  <c r="O489" i="7"/>
  <c r="O318" i="7"/>
  <c r="O100" i="7"/>
  <c r="O98" i="7"/>
  <c r="O104" i="7"/>
  <c r="O72" i="7"/>
  <c r="O40" i="7"/>
  <c r="O60" i="7"/>
  <c r="O90" i="7"/>
  <c r="O110" i="7"/>
  <c r="O78" i="7"/>
  <c r="O46" i="7"/>
  <c r="O99" i="7"/>
  <c r="O83" i="7"/>
  <c r="O67" i="7"/>
  <c r="O51" i="7"/>
  <c r="O109" i="7"/>
  <c r="O93" i="7"/>
  <c r="O77" i="7"/>
  <c r="O61" i="7"/>
  <c r="O45" i="7"/>
  <c r="O422" i="7"/>
  <c r="O656" i="7"/>
  <c r="O741" i="7"/>
  <c r="O784" i="7"/>
  <c r="O857" i="7"/>
  <c r="O885" i="7"/>
  <c r="O906" i="7"/>
  <c r="O949" i="7"/>
  <c r="O970" i="7"/>
  <c r="O1013" i="7"/>
  <c r="O1034" i="7"/>
  <c r="N78" i="7"/>
  <c r="N99" i="7"/>
  <c r="N142" i="7"/>
  <c r="N163" i="7"/>
  <c r="N195" i="7"/>
  <c r="N211" i="7"/>
  <c r="N227" i="7"/>
  <c r="N259" i="7"/>
  <c r="N275" i="7"/>
  <c r="N307" i="7"/>
  <c r="N323" i="7"/>
  <c r="N355" i="7"/>
  <c r="N371" i="7"/>
  <c r="N403" i="7"/>
  <c r="N419" i="7"/>
  <c r="N1015" i="7"/>
  <c r="N994" i="7"/>
  <c r="N972" i="7"/>
  <c r="N930" i="7"/>
  <c r="N908" i="7"/>
  <c r="N866" i="7"/>
  <c r="N844" i="7"/>
  <c r="N802" i="7"/>
  <c r="N780" i="7"/>
  <c r="N759" i="7"/>
  <c r="N716" i="7"/>
  <c r="N695" i="7"/>
  <c r="N652" i="7"/>
  <c r="N631" i="7"/>
  <c r="N588" i="7"/>
  <c r="N567" i="7"/>
  <c r="N524" i="7"/>
  <c r="N503" i="7"/>
  <c r="N482" i="7"/>
  <c r="N439" i="7"/>
  <c r="N410" i="7"/>
  <c r="N346" i="7"/>
  <c r="N314" i="7"/>
  <c r="N250" i="7"/>
  <c r="N218" i="7"/>
  <c r="N186" i="7"/>
  <c r="N108" i="7"/>
  <c r="N66" i="7"/>
  <c r="O979" i="7"/>
  <c r="O937" i="7"/>
  <c r="O839" i="7"/>
  <c r="O760" i="7"/>
  <c r="O675" i="7"/>
  <c r="O457" i="7"/>
  <c r="O254" i="7"/>
  <c r="O82" i="7"/>
  <c r="O96" i="7"/>
  <c r="O108" i="7"/>
  <c r="O44" i="7"/>
  <c r="O74" i="7"/>
  <c r="O70" i="7"/>
  <c r="O38" i="7"/>
  <c r="O79" i="7"/>
  <c r="O63" i="7"/>
  <c r="O105" i="7"/>
  <c r="O89" i="7"/>
  <c r="O57" i="7"/>
  <c r="O41" i="7"/>
  <c r="N182" i="7"/>
  <c r="O164" i="7"/>
  <c r="O512" i="7"/>
  <c r="O130" i="7"/>
  <c r="O601" i="7"/>
  <c r="O719" i="7"/>
  <c r="O912" i="7"/>
  <c r="O1000" i="7"/>
  <c r="N129" i="7"/>
  <c r="O250" i="7"/>
  <c r="O583" i="7"/>
  <c r="O673" i="7"/>
  <c r="O838" i="7"/>
  <c r="O310" i="7"/>
  <c r="O779" i="7"/>
  <c r="O903" i="7"/>
  <c r="O989" i="7"/>
  <c r="O1015" i="7"/>
  <c r="N75" i="7"/>
  <c r="N102" i="7"/>
  <c r="N160" i="7"/>
  <c r="N181" i="7"/>
  <c r="N225" i="7"/>
  <c r="N245" i="7"/>
  <c r="N289" i="7"/>
  <c r="N333" i="7"/>
  <c r="N353" i="7"/>
  <c r="N397" i="7"/>
  <c r="N417" i="7"/>
  <c r="N461" i="7"/>
  <c r="N481" i="7"/>
  <c r="N525" i="7"/>
  <c r="N545" i="7"/>
  <c r="N589" i="7"/>
  <c r="N609" i="7"/>
  <c r="N653" i="7"/>
  <c r="N673" i="7"/>
  <c r="N717" i="7"/>
  <c r="N757" i="7"/>
  <c r="N781" i="7"/>
  <c r="N821" i="7"/>
  <c r="N845" i="7"/>
  <c r="N885" i="7"/>
  <c r="N909" i="7"/>
  <c r="N949" i="7"/>
  <c r="N969" i="7"/>
  <c r="N1001" i="7"/>
  <c r="N1017" i="7"/>
  <c r="O230" i="7"/>
  <c r="O358" i="7"/>
  <c r="O509" i="7"/>
  <c r="O624" i="7"/>
  <c r="O667" i="7"/>
  <c r="O752" i="7"/>
  <c r="O795" i="7"/>
  <c r="O865" i="7"/>
  <c r="O890" i="7"/>
  <c r="O933" i="7"/>
  <c r="O954" i="7"/>
  <c r="O997" i="7"/>
  <c r="N40" i="7"/>
  <c r="N62" i="7"/>
  <c r="N104" i="7"/>
  <c r="N126" i="7"/>
  <c r="N167" i="7"/>
  <c r="N183" i="7"/>
  <c r="N215" i="7"/>
  <c r="N231" i="7"/>
  <c r="N263" i="7"/>
  <c r="N279" i="7"/>
  <c r="N311" i="7"/>
  <c r="N343" i="7"/>
  <c r="N359" i="7"/>
  <c r="N391" i="7"/>
  <c r="N407" i="7"/>
  <c r="N1031" i="7"/>
  <c r="N1010" i="7"/>
  <c r="N967" i="7"/>
  <c r="N946" i="7"/>
  <c r="N463" i="7"/>
  <c r="O283" i="7"/>
  <c r="O325" i="7"/>
  <c r="O562" i="7"/>
  <c r="O702" i="7"/>
  <c r="O818" i="7"/>
  <c r="O332" i="7"/>
  <c r="O480" i="7"/>
  <c r="O580" i="7"/>
  <c r="O377" i="7"/>
  <c r="O563" i="7"/>
  <c r="O687" i="7"/>
  <c r="O804" i="7"/>
  <c r="O892" i="7"/>
  <c r="O976" i="7"/>
  <c r="N49" i="7"/>
  <c r="N113" i="7"/>
  <c r="O186" i="7"/>
  <c r="O414" i="7"/>
  <c r="O551" i="7"/>
  <c r="O652" i="7"/>
  <c r="O737" i="7"/>
  <c r="O822" i="7"/>
  <c r="O182" i="7"/>
  <c r="O549" i="7"/>
  <c r="O736" i="7"/>
  <c r="O882" i="7"/>
  <c r="O951" i="7"/>
  <c r="O983" i="7"/>
  <c r="O1010" i="7"/>
  <c r="N38" i="7"/>
  <c r="N70" i="7"/>
  <c r="N96" i="7"/>
  <c r="N123" i="7"/>
  <c r="N155" i="7"/>
  <c r="N177" i="7"/>
  <c r="N197" i="7"/>
  <c r="N221" i="7"/>
  <c r="N241" i="7"/>
  <c r="N261" i="7"/>
  <c r="N285" i="7"/>
  <c r="N305" i="7"/>
  <c r="N325" i="7"/>
  <c r="N349" i="7"/>
  <c r="N369" i="7"/>
  <c r="N389" i="7"/>
  <c r="N413" i="7"/>
  <c r="N433" i="7"/>
  <c r="N453" i="7"/>
  <c r="N477" i="7"/>
  <c r="N497" i="7"/>
  <c r="N517" i="7"/>
  <c r="N541" i="7"/>
  <c r="N561" i="7"/>
  <c r="N581" i="7"/>
  <c r="N605" i="7"/>
  <c r="N625" i="7"/>
  <c r="N645" i="7"/>
  <c r="N669" i="7"/>
  <c r="N689" i="7"/>
  <c r="N709" i="7"/>
  <c r="N733" i="7"/>
  <c r="N753" i="7"/>
  <c r="N773" i="7"/>
  <c r="N797" i="7"/>
  <c r="N817" i="7"/>
  <c r="N837" i="7"/>
  <c r="N861" i="7"/>
  <c r="N881" i="7"/>
  <c r="N901" i="7"/>
  <c r="N925" i="7"/>
  <c r="N945" i="7"/>
  <c r="N965" i="7"/>
  <c r="N981" i="7"/>
  <c r="N997" i="7"/>
  <c r="N1013" i="7"/>
  <c r="N1029" i="7"/>
  <c r="O198" i="7"/>
  <c r="O326" i="7"/>
  <c r="O493" i="7"/>
  <c r="O557" i="7"/>
  <c r="O613" i="7"/>
  <c r="O699" i="7"/>
  <c r="O825" i="7"/>
  <c r="O927" i="7"/>
  <c r="O991" i="7"/>
  <c r="N56" i="7"/>
  <c r="N120" i="7"/>
  <c r="N179" i="7"/>
  <c r="N243" i="7"/>
  <c r="N291" i="7"/>
  <c r="N339" i="7"/>
  <c r="N387" i="7"/>
  <c r="N36" i="7"/>
  <c r="N951" i="7"/>
  <c r="N887" i="7"/>
  <c r="N823" i="7"/>
  <c r="N738" i="7"/>
  <c r="N674" i="7"/>
  <c r="N610" i="7"/>
  <c r="N546" i="7"/>
  <c r="N460" i="7"/>
  <c r="N378" i="7"/>
  <c r="N282" i="7"/>
  <c r="N151" i="7"/>
  <c r="O1022" i="7"/>
  <c r="O894" i="7"/>
  <c r="O585" i="7"/>
  <c r="O84" i="7"/>
  <c r="O64" i="7"/>
  <c r="O102" i="7"/>
  <c r="O95" i="7"/>
  <c r="O47" i="7"/>
  <c r="O73" i="7"/>
  <c r="O407" i="7"/>
  <c r="O208" i="7"/>
  <c r="O614" i="7"/>
  <c r="O734" i="7"/>
  <c r="O378" i="7"/>
  <c r="O430" i="7"/>
  <c r="O828" i="7"/>
  <c r="N65" i="7"/>
  <c r="O455" i="7"/>
  <c r="O759" i="7"/>
  <c r="O608" i="7"/>
  <c r="O962" i="7"/>
  <c r="N48" i="7"/>
  <c r="N134" i="7"/>
  <c r="N205" i="7"/>
  <c r="N269" i="7"/>
  <c r="N309" i="7"/>
  <c r="N373" i="7"/>
  <c r="N437" i="7"/>
  <c r="N501" i="7"/>
  <c r="N565" i="7"/>
  <c r="N629" i="7"/>
  <c r="N693" i="7"/>
  <c r="N737" i="7"/>
  <c r="N801" i="7"/>
  <c r="N865" i="7"/>
  <c r="N929" i="7"/>
  <c r="N985" i="7"/>
  <c r="N1033" i="7"/>
  <c r="O444" i="7"/>
  <c r="O573" i="7"/>
  <c r="O709" i="7"/>
  <c r="O833" i="7"/>
  <c r="O911" i="7"/>
  <c r="O975" i="7"/>
  <c r="O1018" i="7"/>
  <c r="N83" i="7"/>
  <c r="N147" i="7"/>
  <c r="N199" i="7"/>
  <c r="N247" i="7"/>
  <c r="N295" i="7"/>
  <c r="N327" i="7"/>
  <c r="N375" i="7"/>
  <c r="N423" i="7"/>
  <c r="N988" i="7"/>
  <c r="N924" i="7"/>
  <c r="N903" i="7"/>
  <c r="N818" i="7"/>
  <c r="N732" i="7"/>
  <c r="N690" i="7"/>
  <c r="N647" i="7"/>
  <c r="N604" i="7"/>
  <c r="N562" i="7"/>
  <c r="N519" i="7"/>
  <c r="N476" i="7"/>
  <c r="N434" i="7"/>
  <c r="N370" i="7"/>
  <c r="N306" i="7"/>
  <c r="N242" i="7"/>
  <c r="N178" i="7"/>
  <c r="N98" i="7"/>
  <c r="O1011" i="7"/>
  <c r="O926" i="7"/>
  <c r="O823" i="7"/>
  <c r="O653" i="7"/>
  <c r="O417" i="7"/>
  <c r="O68" i="7"/>
  <c r="O88" i="7"/>
  <c r="O92" i="7"/>
  <c r="O58" i="7"/>
  <c r="O62" i="7"/>
  <c r="O91" i="7"/>
  <c r="O59" i="7"/>
  <c r="O101" i="7"/>
  <c r="O69" i="7"/>
  <c r="N202" i="7"/>
  <c r="O958" i="7"/>
  <c r="O717" i="7"/>
  <c r="O126" i="7"/>
  <c r="O106" i="7"/>
  <c r="O86" i="7"/>
  <c r="O71" i="7"/>
  <c r="O81" i="7"/>
  <c r="O49" i="7"/>
  <c r="N882" i="7"/>
  <c r="N796" i="7"/>
  <c r="N727" i="7"/>
  <c r="N684" i="7"/>
  <c r="N642" i="7"/>
  <c r="N599" i="7"/>
  <c r="N556" i="7"/>
  <c r="N514" i="7"/>
  <c r="N471" i="7"/>
  <c r="N426" i="7"/>
  <c r="N362" i="7"/>
  <c r="N298" i="7"/>
  <c r="N234" i="7"/>
  <c r="N170" i="7"/>
  <c r="N87" i="7"/>
  <c r="O1001" i="7"/>
  <c r="O915" i="7"/>
  <c r="O803" i="7"/>
  <c r="O632" i="7"/>
  <c r="O374" i="7"/>
  <c r="O52" i="7"/>
  <c r="O80" i="7"/>
  <c r="O76" i="7"/>
  <c r="O50" i="7"/>
  <c r="O54" i="7"/>
  <c r="O87" i="7"/>
  <c r="O55" i="7"/>
  <c r="O97" i="7"/>
  <c r="O65" i="7"/>
  <c r="N754" i="7"/>
  <c r="N706" i="7"/>
  <c r="N620" i="7"/>
  <c r="N535" i="7"/>
  <c r="N394" i="7"/>
  <c r="N266" i="7"/>
  <c r="N44" i="7"/>
  <c r="O521" i="7"/>
  <c r="O48" i="7"/>
  <c r="O39" i="7"/>
  <c r="N860" i="7"/>
  <c r="N775" i="7"/>
  <c r="N711" i="7"/>
  <c r="N668" i="7"/>
  <c r="N626" i="7"/>
  <c r="N583" i="7"/>
  <c r="N540" i="7"/>
  <c r="N498" i="7"/>
  <c r="N455" i="7"/>
  <c r="N402" i="7"/>
  <c r="N338" i="7"/>
  <c r="N274" i="7"/>
  <c r="N210" i="7"/>
  <c r="N140" i="7"/>
  <c r="N55" i="7"/>
  <c r="O969" i="7"/>
  <c r="O883" i="7"/>
  <c r="O739" i="7"/>
  <c r="O553" i="7"/>
  <c r="O190" i="7"/>
  <c r="O66" i="7"/>
  <c r="O56" i="7"/>
  <c r="O36" i="7"/>
  <c r="O94" i="7"/>
  <c r="O107" i="7"/>
  <c r="O75" i="7"/>
  <c r="O43" i="7"/>
  <c r="O85" i="7"/>
  <c r="O53" i="7"/>
  <c r="N839" i="7"/>
  <c r="N663" i="7"/>
  <c r="N578" i="7"/>
  <c r="N492" i="7"/>
  <c r="N450" i="7"/>
  <c r="N330" i="7"/>
  <c r="N130" i="7"/>
  <c r="O871" i="7"/>
  <c r="O42" i="7"/>
  <c r="O10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Love-Koh</author>
  </authors>
  <commentList>
    <comment ref="F7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Share of regional population within SES group </t>
        </r>
        <r>
          <rPr>
            <sz val="9"/>
            <color indexed="81"/>
            <rFont val="Tahoma"/>
            <family val="2"/>
          </rPr>
          <t xml:space="preserve">(i.e. proportion of SES1 population in South/North)
</t>
        </r>
      </text>
    </comment>
  </commentList>
</comments>
</file>

<file path=xl/sharedStrings.xml><?xml version="1.0" encoding="utf-8"?>
<sst xmlns="http://schemas.openxmlformats.org/spreadsheetml/2006/main" count="629" uniqueCount="153">
  <si>
    <t>Age interval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</si>
  <si>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</si>
  <si>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</si>
  <si>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</si>
  <si>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</si>
  <si>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</si>
  <si>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</si>
  <si>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</si>
  <si>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</si>
  <si>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</si>
  <si>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</si>
  <si>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</si>
  <si>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</si>
  <si>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</si>
  <si>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</si>
  <si>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</si>
  <si>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</si>
  <si>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</si>
  <si>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</si>
  <si>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r>
      <t>a</t>
    </r>
    <r>
      <rPr>
        <vertAlign val="subscript"/>
        <sz val="10"/>
        <color theme="0"/>
        <rFont val="Arial"/>
        <family val="2"/>
      </rPr>
      <t>x</t>
    </r>
  </si>
  <si>
    <r>
      <t>M</t>
    </r>
    <r>
      <rPr>
        <vertAlign val="subscript"/>
        <sz val="10"/>
        <color theme="0"/>
        <rFont val="Arial"/>
        <family val="2"/>
      </rPr>
      <t>x</t>
    </r>
  </si>
  <si>
    <r>
      <t>q</t>
    </r>
    <r>
      <rPr>
        <vertAlign val="subscript"/>
        <sz val="10"/>
        <color theme="0"/>
        <rFont val="Arial"/>
        <family val="2"/>
      </rPr>
      <t>x</t>
    </r>
  </si>
  <si>
    <r>
      <t>l</t>
    </r>
    <r>
      <rPr>
        <vertAlign val="subscript"/>
        <sz val="10"/>
        <color theme="0"/>
        <rFont val="Arial"/>
        <family val="2"/>
      </rPr>
      <t>x</t>
    </r>
  </si>
  <si>
    <r>
      <t>L</t>
    </r>
    <r>
      <rPr>
        <vertAlign val="subscript"/>
        <sz val="10"/>
        <color theme="0"/>
        <rFont val="Arial"/>
        <family val="2"/>
      </rPr>
      <t>x</t>
    </r>
  </si>
  <si>
    <r>
      <t>T</t>
    </r>
    <r>
      <rPr>
        <vertAlign val="subscript"/>
        <sz val="10"/>
        <color theme="0"/>
        <rFont val="Arial"/>
        <family val="2"/>
      </rPr>
      <t>x</t>
    </r>
  </si>
  <si>
    <r>
      <t>e</t>
    </r>
    <r>
      <rPr>
        <vertAlign val="subscript"/>
        <sz val="10"/>
        <color theme="0"/>
        <rFont val="Arial"/>
        <family val="2"/>
      </rPr>
      <t>x</t>
    </r>
  </si>
  <si>
    <r>
      <t>u</t>
    </r>
    <r>
      <rPr>
        <vertAlign val="subscript"/>
        <sz val="10"/>
        <color theme="0"/>
        <rFont val="Arial"/>
        <family val="2"/>
      </rPr>
      <t>x</t>
    </r>
  </si>
  <si>
    <r>
      <t>Y</t>
    </r>
    <r>
      <rPr>
        <vertAlign val="subscript"/>
        <sz val="10"/>
        <color theme="0"/>
        <rFont val="Arial"/>
        <family val="2"/>
      </rPr>
      <t>x</t>
    </r>
  </si>
  <si>
    <r>
      <t>N</t>
    </r>
    <r>
      <rPr>
        <vertAlign val="subscript"/>
        <sz val="10"/>
        <color theme="0"/>
        <rFont val="Arial"/>
        <family val="2"/>
      </rPr>
      <t>x</t>
    </r>
  </si>
  <si>
    <t>Life table key</t>
  </si>
  <si>
    <t>Proportion of interval survived by those dying</t>
  </si>
  <si>
    <t>Crude mortality rate</t>
  </si>
  <si>
    <t>Probability of dying</t>
  </si>
  <si>
    <t>Number of cohort alive</t>
  </si>
  <si>
    <t>Person years lived</t>
  </si>
  <si>
    <r>
      <t>n</t>
    </r>
    <r>
      <rPr>
        <vertAlign val="subscript"/>
        <sz val="10"/>
        <color theme="0"/>
        <rFont val="Arial"/>
        <family val="2"/>
      </rPr>
      <t>x</t>
    </r>
  </si>
  <si>
    <t>Range of interval</t>
  </si>
  <si>
    <t>Person years lived in current and subsequent intervals</t>
  </si>
  <si>
    <t>Life expectancy</t>
  </si>
  <si>
    <t>Health-related quality of life</t>
  </si>
  <si>
    <t>SES1 (Lowest)</t>
  </si>
  <si>
    <t>North</t>
  </si>
  <si>
    <t>SES2</t>
  </si>
  <si>
    <t>SES3</t>
  </si>
  <si>
    <t>SES4</t>
  </si>
  <si>
    <t>SES5</t>
  </si>
  <si>
    <t>SES5 (highest)</t>
  </si>
  <si>
    <t>South</t>
  </si>
  <si>
    <t>SES1</t>
  </si>
  <si>
    <t>Population</t>
  </si>
  <si>
    <t>England</t>
  </si>
  <si>
    <t xml:space="preserve">South </t>
  </si>
  <si>
    <t>Subgroup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</si>
  <si>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</si>
  <si>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</si>
  <si>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</si>
  <si>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</si>
  <si>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</si>
  <si>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</si>
  <si>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</si>
  <si>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</si>
  <si>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</si>
  <si>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</si>
  <si>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Subgroup ID</t>
  </si>
  <si>
    <t>Rank</t>
  </si>
  <si>
    <t>Total</t>
  </si>
  <si>
    <t>Average</t>
  </si>
  <si>
    <t>SII</t>
  </si>
  <si>
    <t>RII</t>
  </si>
  <si>
    <t>Atkinson ε</t>
  </si>
  <si>
    <t>A(ε)</t>
  </si>
  <si>
    <t>Atkinson Index</t>
  </si>
  <si>
    <t>Kolm Index</t>
  </si>
  <si>
    <t>Kolm α</t>
  </si>
  <si>
    <t>K(α)</t>
  </si>
  <si>
    <r>
      <t>EDE</t>
    </r>
    <r>
      <rPr>
        <vertAlign val="subscript"/>
        <sz val="10"/>
        <color theme="0"/>
        <rFont val="Arial"/>
        <family val="2"/>
      </rPr>
      <t>A,ε</t>
    </r>
  </si>
  <si>
    <r>
      <t>EDE</t>
    </r>
    <r>
      <rPr>
        <vertAlign val="subscript"/>
        <sz val="10"/>
        <color theme="0"/>
        <rFont val="Arial"/>
        <family val="2"/>
      </rPr>
      <t>K,α</t>
    </r>
  </si>
  <si>
    <t>Slope and relative indices of inequality</t>
  </si>
  <si>
    <t>Group</t>
  </si>
  <si>
    <t>Fractional rank</t>
  </si>
  <si>
    <t>Absolute gap</t>
  </si>
  <si>
    <t>Relative gap</t>
  </si>
  <si>
    <t>Social subgroups ranked by health</t>
  </si>
  <si>
    <t>Cumulative fraction</t>
  </si>
  <si>
    <t/>
  </si>
  <si>
    <t>Constant</t>
  </si>
  <si>
    <t>Observations</t>
  </si>
  <si>
    <t>R-squared</t>
  </si>
  <si>
    <t>Ref</t>
  </si>
  <si>
    <t>Age20-24</t>
  </si>
  <si>
    <t>Age25-29</t>
  </si>
  <si>
    <t>Age30-34</t>
  </si>
  <si>
    <t>Age35-39</t>
  </si>
  <si>
    <t>Age40-44</t>
  </si>
  <si>
    <t>Age45-49</t>
  </si>
  <si>
    <t>Age50-54</t>
  </si>
  <si>
    <t>Age55-59</t>
  </si>
  <si>
    <t>Age60-64</t>
  </si>
  <si>
    <t>Age65-69</t>
  </si>
  <si>
    <t>Age70-74</t>
  </si>
  <si>
    <t>Age75-79</t>
  </si>
  <si>
    <t>Age80-84</t>
  </si>
  <si>
    <t>Variable</t>
  </si>
  <si>
    <t>Coeffcient</t>
  </si>
  <si>
    <t>Standard error</t>
  </si>
  <si>
    <t>Age16-19</t>
  </si>
  <si>
    <t>Age85+</t>
  </si>
  <si>
    <t>Calculation</t>
  </si>
  <si>
    <t>Data</t>
  </si>
  <si>
    <t>Exercise cell</t>
  </si>
  <si>
    <t>Population fraction</t>
  </si>
  <si>
    <t>HALE</t>
  </si>
  <si>
    <t>Health-adjusted life expectancy at birth</t>
  </si>
  <si>
    <t>Health-adjusted life expectancy</t>
  </si>
  <si>
    <r>
      <rPr>
        <sz val="10"/>
        <color theme="0"/>
        <rFont val="Arial"/>
        <family val="2"/>
      </rPr>
      <t>H</t>
    </r>
    <r>
      <rPr>
        <vertAlign val="subscript"/>
        <sz val="10"/>
        <color theme="0"/>
        <rFont val="Arial"/>
        <family val="2"/>
      </rPr>
      <t>x</t>
    </r>
  </si>
  <si>
    <t>Regression output to predict health-related quality of life score based on age, SES and North-South groups</t>
  </si>
  <si>
    <t>Socioeconomic status (SES) groups</t>
  </si>
  <si>
    <t>Atkinson and Kolm indices of inequality 
(based on treating the bivariate distribution of lifetime health by unequally sized social subgroups as a univariate individual level distribution)</t>
  </si>
  <si>
    <t>Slope and relative indices of inequality 
(based on treating social subgroups ranked by health as social advantage groups)</t>
  </si>
  <si>
    <t>u(HALE) * Population</t>
  </si>
  <si>
    <t>Atkinson inequality index</t>
  </si>
  <si>
    <t>Atkinson welfare index, expressed as equally distributed equivalent lifetime health</t>
  </si>
  <si>
    <t>Kolm welfare index, expressed as equally distributed equivalent lifetime health</t>
  </si>
  <si>
    <t>Kolm inequality index</t>
  </si>
  <si>
    <t>Atkinson equity parameter reflecting degree of concern for the worse off</t>
  </si>
  <si>
    <t>Kolm equity parameter reflecting degree of concern for the worse off</t>
  </si>
  <si>
    <t>Summary of the baseline health distributions</t>
  </si>
  <si>
    <t>Distribution 2b: Health-adjusted life expectancy at birth by individual health status
(social subgroups ranked by health and converted into an individual level distribution)</t>
  </si>
  <si>
    <t>Distribution 1: Health-adjusted life expectancy at birth by five socioeconomic status groups of approximately equal size</t>
  </si>
  <si>
    <t>Distribution 2a: Health-adjusted life expectancy at birth by ten health status subgroups of unequal size 
(social subgroups ranked by health)</t>
  </si>
  <si>
    <t>Representative sample of 1,000 individuals from the general population, ranked by HALE in ascending order, to produce Distribution 2b</t>
  </si>
  <si>
    <t>Health-adjusted person years lived</t>
  </si>
  <si>
    <t>Health-adjusted person years lived in current and subsequent intervals</t>
  </si>
  <si>
    <t>The tables are large because the data are broken down by 18 five-year age groups, 5 SES groups and 2 North-South groups.</t>
  </si>
  <si>
    <t>This sheet containts three large tables, containing input data for morbidity, mortality and population.</t>
  </si>
  <si>
    <t>Input data required for calculating baseline distributions of lifetime health</t>
  </si>
  <si>
    <t>Mortality data: mortality rate per person</t>
  </si>
  <si>
    <t>Population data: number of people</t>
  </si>
  <si>
    <t>Morbidity data: health-related quality of life scores</t>
  </si>
  <si>
    <t>Life tables for calculating health-adjusted life expectancy</t>
  </si>
  <si>
    <t>Group level distributions by five SES groups in England</t>
  </si>
  <si>
    <t>Group level distributions by 10 SES-North-South subgroups</t>
  </si>
  <si>
    <t>Health-adjusted life expectancy at birth for England</t>
  </si>
  <si>
    <t>Share</t>
  </si>
  <si>
    <t>HALE at birth</t>
  </si>
  <si>
    <t>Calculation for creating the above graph: Social subgroups ranked by HALE in descending order</t>
  </si>
  <si>
    <t>Optional input</t>
  </si>
  <si>
    <t>There are 10 life tables: one for all five SES subgroups for the South (on the left) and the North (on the right)</t>
  </si>
  <si>
    <t>This sheet calculates distributions then summarises inequality using slope and relative indices</t>
  </si>
  <si>
    <t>This sheet calculates distributions then summarises inequality using slope, relative, Atkinson and Kolm indices</t>
  </si>
  <si>
    <t>Cells are colour coded as follows:</t>
  </si>
  <si>
    <t>Exercise 7: Baseline health by social variables</t>
  </si>
  <si>
    <t>Revised: Sep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</si>
</sst>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"/>
    <numFmt numFmtId="165" formatCode="0.000"/>
    <numFmt numFmtId="166" formatCode="0.0"/>
    <numFmt numFmtId="167" formatCode="0.0000"/>
    <numFmt numFmtId="168" formatCode="0.0%"/>
    <numFmt numFmtId="169" formatCode="#,##0.00_ ;\-#,##0.00\ "/>
    <numFmt numFmtId="170" formatCode="0.0E+00"/>
    <numFmt numFmtId="171" formatCode="#,##0.0"/>
    <numFmt numFmtId="172" formatCode="#,##0.000"/>
  </numFmts>
  <fonts count="2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vertAlign val="subscript"/>
      <sz val="10"/>
      <color theme="0"/>
      <name val="Arial"/>
      <family val="2"/>
    </font>
    <font>
      <sz val="10"/>
      <color theme="1" tint="4.9989318521683403E-2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</cellStyleXfs>
  <cellXfs count="197">
    <xf numFmtId="0" fontId="0" fillId="0" borderId="0" xfId="0"/>
    <xf numFmtId="0" fontId="4" fillId="3" borderId="1" xfId="0" applyFont="1" applyFill="1" applyBorder="1"/>
    <xf numFmtId="0" fontId="4" fillId="3" borderId="2" xfId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" fontId="4" fillId="3" borderId="2" xfId="1" applyNumberFormat="1" applyFont="1" applyFill="1" applyBorder="1" applyAlignment="1">
      <alignment horizontal="center"/>
    </xf>
    <xf numFmtId="166" fontId="4" fillId="3" borderId="2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164" fontId="4" fillId="3" borderId="4" xfId="1" applyNumberFormat="1" applyFont="1" applyFill="1" applyBorder="1" applyAlignment="1">
      <alignment horizontal="center"/>
    </xf>
    <xf numFmtId="1" fontId="4" fillId="3" borderId="4" xfId="1" applyNumberFormat="1" applyFont="1" applyFill="1" applyBorder="1" applyAlignment="1">
      <alignment horizontal="center"/>
    </xf>
    <xf numFmtId="166" fontId="4" fillId="3" borderId="4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4" borderId="4" xfId="0" applyFill="1" applyBorder="1"/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0" xfId="0" applyFill="1" applyBorder="1"/>
    <xf numFmtId="0" fontId="9" fillId="4" borderId="0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4" fillId="3" borderId="2" xfId="0" applyFont="1" applyFill="1" applyBorder="1"/>
    <xf numFmtId="49" fontId="4" fillId="3" borderId="0" xfId="0" applyNumberFormat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/>
    <xf numFmtId="0" fontId="0" fillId="0" borderId="8" xfId="0" applyFill="1" applyBorder="1"/>
    <xf numFmtId="0" fontId="10" fillId="0" borderId="0" xfId="0" applyFont="1"/>
    <xf numFmtId="0" fontId="10" fillId="4" borderId="2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/>
    </xf>
    <xf numFmtId="2" fontId="11" fillId="2" borderId="7" xfId="0" applyNumberFormat="1" applyFont="1" applyFill="1" applyBorder="1" applyAlignment="1">
      <alignment horizontal="center"/>
    </xf>
    <xf numFmtId="2" fontId="11" fillId="2" borderId="8" xfId="0" applyNumberFormat="1" applyFont="1" applyFill="1" applyBorder="1" applyAlignment="1">
      <alignment horizontal="center"/>
    </xf>
    <xf numFmtId="165" fontId="11" fillId="2" borderId="0" xfId="0" applyNumberFormat="1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14" fillId="3" borderId="9" xfId="0" applyFont="1" applyFill="1" applyBorder="1"/>
    <xf numFmtId="0" fontId="13" fillId="4" borderId="10" xfId="0" applyFont="1" applyFill="1" applyBorder="1"/>
    <xf numFmtId="0" fontId="13" fillId="4" borderId="11" xfId="0" applyFont="1" applyFill="1" applyBorder="1"/>
    <xf numFmtId="0" fontId="11" fillId="4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9" fillId="0" borderId="0" xfId="0" applyFont="1"/>
    <xf numFmtId="0" fontId="16" fillId="0" borderId="0" xfId="0" applyFont="1"/>
    <xf numFmtId="168" fontId="11" fillId="2" borderId="0" xfId="0" applyNumberFormat="1" applyFont="1" applyFill="1" applyBorder="1" applyAlignment="1">
      <alignment horizontal="center"/>
    </xf>
    <xf numFmtId="168" fontId="11" fillId="2" borderId="7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1" fontId="0" fillId="0" borderId="0" xfId="0" applyNumberFormat="1"/>
    <xf numFmtId="3" fontId="11" fillId="2" borderId="0" xfId="0" applyNumberFormat="1" applyFont="1" applyFill="1" applyBorder="1" applyAlignment="1">
      <alignment horizontal="center"/>
    </xf>
    <xf numFmtId="3" fontId="11" fillId="2" borderId="7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20" fillId="0" borderId="0" xfId="0" applyFont="1" applyAlignment="1"/>
    <xf numFmtId="4" fontId="11" fillId="2" borderId="0" xfId="0" applyNumberFormat="1" applyFont="1" applyFill="1" applyBorder="1" applyAlignment="1">
      <alignment horizontal="center"/>
    </xf>
    <xf numFmtId="172" fontId="11" fillId="2" borderId="0" xfId="0" applyNumberFormat="1" applyFont="1" applyFill="1" applyBorder="1" applyAlignment="1">
      <alignment horizontal="center"/>
    </xf>
    <xf numFmtId="172" fontId="11" fillId="2" borderId="4" xfId="0" applyNumberFormat="1" applyFont="1" applyFill="1" applyBorder="1" applyAlignment="1">
      <alignment horizontal="center"/>
    </xf>
    <xf numFmtId="167" fontId="6" fillId="2" borderId="0" xfId="1" applyNumberFormat="1" applyFont="1" applyFill="1" applyBorder="1" applyAlignment="1">
      <alignment horizontal="center"/>
    </xf>
    <xf numFmtId="2" fontId="6" fillId="2" borderId="0" xfId="1" applyNumberFormat="1" applyFont="1" applyFill="1" applyBorder="1" applyAlignment="1">
      <alignment horizontal="center"/>
    </xf>
    <xf numFmtId="1" fontId="6" fillId="2" borderId="0" xfId="1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167" fontId="6" fillId="2" borderId="7" xfId="1" applyNumberFormat="1" applyFont="1" applyFill="1" applyBorder="1" applyAlignment="1">
      <alignment horizontal="center"/>
    </xf>
    <xf numFmtId="2" fontId="6" fillId="2" borderId="7" xfId="1" applyNumberFormat="1" applyFont="1" applyFill="1" applyBorder="1" applyAlignment="1">
      <alignment horizontal="center"/>
    </xf>
    <xf numFmtId="1" fontId="6" fillId="2" borderId="7" xfId="1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170" fontId="11" fillId="2" borderId="5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170" fontId="12" fillId="2" borderId="5" xfId="0" applyNumberFormat="1" applyFont="1" applyFill="1" applyBorder="1" applyAlignment="1">
      <alignment horizontal="center"/>
    </xf>
    <xf numFmtId="170" fontId="12" fillId="2" borderId="8" xfId="0" applyNumberFormat="1" applyFont="1" applyFill="1" applyBorder="1" applyAlignment="1">
      <alignment horizontal="center"/>
    </xf>
    <xf numFmtId="169" fontId="12" fillId="5" borderId="0" xfId="0" applyNumberFormat="1" applyFont="1" applyFill="1" applyBorder="1" applyAlignment="1">
      <alignment horizontal="center"/>
    </xf>
    <xf numFmtId="1" fontId="12" fillId="5" borderId="7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167" fontId="21" fillId="4" borderId="0" xfId="0" applyNumberFormat="1" applyFont="1" applyFill="1" applyBorder="1" applyAlignment="1">
      <alignment horizontal="center"/>
    </xf>
    <xf numFmtId="167" fontId="21" fillId="4" borderId="5" xfId="0" applyNumberFormat="1" applyFont="1" applyFill="1" applyBorder="1" applyAlignment="1">
      <alignment horizontal="center"/>
    </xf>
    <xf numFmtId="167" fontId="21" fillId="4" borderId="7" xfId="0" applyNumberFormat="1" applyFont="1" applyFill="1" applyBorder="1" applyAlignment="1">
      <alignment horizontal="center"/>
    </xf>
    <xf numFmtId="167" fontId="21" fillId="4" borderId="8" xfId="0" applyNumberFormat="1" applyFont="1" applyFill="1" applyBorder="1" applyAlignment="1">
      <alignment horizontal="center"/>
    </xf>
    <xf numFmtId="3" fontId="21" fillId="4" borderId="0" xfId="0" applyNumberFormat="1" applyFont="1" applyFill="1" applyBorder="1" applyAlignment="1">
      <alignment horizontal="center"/>
    </xf>
    <xf numFmtId="3" fontId="21" fillId="4" borderId="5" xfId="0" applyNumberFormat="1" applyFont="1" applyFill="1" applyBorder="1" applyAlignment="1">
      <alignment horizontal="center"/>
    </xf>
    <xf numFmtId="3" fontId="21" fillId="4" borderId="0" xfId="0" applyNumberFormat="1" applyFont="1" applyFill="1" applyAlignment="1">
      <alignment horizontal="center"/>
    </xf>
    <xf numFmtId="3" fontId="21" fillId="4" borderId="7" xfId="0" applyNumberFormat="1" applyFont="1" applyFill="1" applyBorder="1" applyAlignment="1">
      <alignment horizontal="center"/>
    </xf>
    <xf numFmtId="3" fontId="21" fillId="4" borderId="8" xfId="0" applyNumberFormat="1" applyFont="1" applyFill="1" applyBorder="1" applyAlignment="1">
      <alignment horizontal="center"/>
    </xf>
    <xf numFmtId="165" fontId="21" fillId="4" borderId="0" xfId="0" applyNumberFormat="1" applyFont="1" applyFill="1" applyBorder="1" applyAlignment="1">
      <alignment horizontal="center"/>
    </xf>
    <xf numFmtId="165" fontId="21" fillId="4" borderId="5" xfId="0" applyNumberFormat="1" applyFont="1" applyFill="1" applyBorder="1" applyAlignment="1">
      <alignment horizontal="center"/>
    </xf>
    <xf numFmtId="165" fontId="21" fillId="4" borderId="8" xfId="0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2" fontId="3" fillId="6" borderId="5" xfId="0" applyNumberFormat="1" applyFont="1" applyFill="1" applyBorder="1" applyAlignment="1">
      <alignment horizontal="center"/>
    </xf>
    <xf numFmtId="2" fontId="3" fillId="6" borderId="8" xfId="0" applyNumberFormat="1" applyFont="1" applyFill="1" applyBorder="1" applyAlignment="1">
      <alignment horizontal="center"/>
    </xf>
    <xf numFmtId="167" fontId="6" fillId="6" borderId="0" xfId="1" applyNumberFormat="1" applyFont="1" applyFill="1" applyBorder="1" applyAlignment="1">
      <alignment horizontal="center"/>
    </xf>
    <xf numFmtId="165" fontId="6" fillId="6" borderId="0" xfId="0" applyNumberFormat="1" applyFont="1" applyFill="1" applyBorder="1" applyAlignment="1">
      <alignment horizontal="center"/>
    </xf>
    <xf numFmtId="1" fontId="6" fillId="6" borderId="0" xfId="0" applyNumberFormat="1" applyFont="1" applyFill="1" applyBorder="1" applyAlignment="1">
      <alignment horizontal="center"/>
    </xf>
    <xf numFmtId="166" fontId="6" fillId="6" borderId="5" xfId="0" applyNumberFormat="1" applyFont="1" applyFill="1" applyBorder="1" applyAlignment="1">
      <alignment horizontal="center"/>
    </xf>
    <xf numFmtId="167" fontId="6" fillId="6" borderId="7" xfId="1" applyNumberFormat="1" applyFont="1" applyFill="1" applyBorder="1" applyAlignment="1">
      <alignment horizontal="center"/>
    </xf>
    <xf numFmtId="165" fontId="6" fillId="6" borderId="7" xfId="0" applyNumberFormat="1" applyFont="1" applyFill="1" applyBorder="1" applyAlignment="1">
      <alignment horizontal="center"/>
    </xf>
    <xf numFmtId="1" fontId="6" fillId="6" borderId="7" xfId="0" applyNumberFormat="1" applyFont="1" applyFill="1" applyBorder="1" applyAlignment="1">
      <alignment horizontal="center"/>
    </xf>
    <xf numFmtId="166" fontId="6" fillId="6" borderId="8" xfId="0" applyNumberFormat="1" applyFont="1" applyFill="1" applyBorder="1" applyAlignment="1">
      <alignment horizontal="center"/>
    </xf>
    <xf numFmtId="165" fontId="11" fillId="6" borderId="0" xfId="0" applyNumberFormat="1" applyFont="1" applyFill="1" applyBorder="1" applyAlignment="1">
      <alignment horizontal="center"/>
    </xf>
    <xf numFmtId="165" fontId="11" fillId="6" borderId="7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21" fillId="4" borderId="0" xfId="0" applyNumberFormat="1" applyFont="1" applyFill="1" applyBorder="1" applyAlignment="1">
      <alignment horizontal="center"/>
    </xf>
    <xf numFmtId="0" fontId="21" fillId="4" borderId="7" xfId="0" applyNumberFormat="1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23" fillId="0" borderId="0" xfId="0" applyFont="1"/>
    <xf numFmtId="165" fontId="11" fillId="2" borderId="5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68" fontId="11" fillId="2" borderId="2" xfId="0" applyNumberFormat="1" applyFont="1" applyFill="1" applyBorder="1" applyAlignment="1">
      <alignment horizontal="center"/>
    </xf>
    <xf numFmtId="2" fontId="11" fillId="6" borderId="3" xfId="0" applyNumberFormat="1" applyFont="1" applyFill="1" applyBorder="1" applyAlignment="1">
      <alignment horizontal="center"/>
    </xf>
    <xf numFmtId="2" fontId="11" fillId="6" borderId="5" xfId="0" applyNumberFormat="1" applyFont="1" applyFill="1" applyBorder="1" applyAlignment="1">
      <alignment horizontal="center"/>
    </xf>
    <xf numFmtId="2" fontId="11" fillId="6" borderId="8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165" fontId="11" fillId="6" borderId="2" xfId="0" applyNumberFormat="1" applyFont="1" applyFill="1" applyBorder="1" applyAlignment="1">
      <alignment horizontal="center"/>
    </xf>
    <xf numFmtId="171" fontId="11" fillId="2" borderId="0" xfId="0" applyNumberFormat="1" applyFont="1" applyFill="1" applyBorder="1" applyAlignment="1">
      <alignment horizontal="center"/>
    </xf>
    <xf numFmtId="172" fontId="11" fillId="2" borderId="1" xfId="0" applyNumberFormat="1" applyFont="1" applyFill="1" applyBorder="1" applyAlignment="1">
      <alignment horizontal="center"/>
    </xf>
    <xf numFmtId="172" fontId="11" fillId="2" borderId="2" xfId="0" applyNumberFormat="1" applyFont="1" applyFill="1" applyBorder="1" applyAlignment="1">
      <alignment horizontal="center"/>
    </xf>
    <xf numFmtId="171" fontId="11" fillId="2" borderId="2" xfId="0" applyNumberFormat="1" applyFont="1" applyFill="1" applyBorder="1" applyAlignment="1">
      <alignment horizontal="center"/>
    </xf>
    <xf numFmtId="172" fontId="11" fillId="2" borderId="6" xfId="0" applyNumberFormat="1" applyFont="1" applyFill="1" applyBorder="1" applyAlignment="1">
      <alignment horizontal="center"/>
    </xf>
    <xf numFmtId="172" fontId="11" fillId="2" borderId="7" xfId="0" applyNumberFormat="1" applyFont="1" applyFill="1" applyBorder="1" applyAlignment="1">
      <alignment horizontal="center"/>
    </xf>
    <xf numFmtId="171" fontId="11" fillId="2" borderId="7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168" fontId="0" fillId="0" borderId="0" xfId="0" applyNumberFormat="1"/>
    <xf numFmtId="166" fontId="6" fillId="2" borderId="5" xfId="0" applyNumberFormat="1" applyFont="1" applyFill="1" applyBorder="1" applyAlignment="1">
      <alignment horizontal="center"/>
    </xf>
    <xf numFmtId="166" fontId="6" fillId="2" borderId="8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8" fontId="11" fillId="0" borderId="10" xfId="8" applyNumberFormat="1" applyFont="1" applyBorder="1" applyAlignment="1">
      <alignment horizontal="center"/>
    </xf>
    <xf numFmtId="168" fontId="11" fillId="0" borderId="11" xfId="8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66" fontId="6" fillId="6" borderId="0" xfId="1" applyNumberFormat="1" applyFont="1" applyFill="1" applyBorder="1" applyAlignment="1">
      <alignment horizontal="center"/>
    </xf>
    <xf numFmtId="166" fontId="6" fillId="6" borderId="7" xfId="1" applyNumberFormat="1" applyFont="1" applyFill="1" applyBorder="1" applyAlignment="1">
      <alignment horizontal="center"/>
    </xf>
    <xf numFmtId="1" fontId="6" fillId="6" borderId="0" xfId="1" applyNumberFormat="1" applyFont="1" applyFill="1" applyBorder="1" applyAlignment="1">
      <alignment horizontal="center"/>
    </xf>
    <xf numFmtId="1" fontId="6" fillId="6" borderId="7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</cellXfs>
  <cellStyles count="13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7000000}"/>
    <cellStyle name="Normal 3" xfId="9" xr:uid="{00000000-0005-0000-0000-000008000000}"/>
    <cellStyle name="Normal 4" xfId="11" xr:uid="{00000000-0005-0000-0000-000009000000}"/>
    <cellStyle name="Percent" xfId="8" builtinId="5"/>
    <cellStyle name="Percent 2" xfId="10" xr:uid="{00000000-0005-0000-0000-00000B000000}"/>
    <cellStyle name="Percent 3" xfId="12" xr:uid="{00000000-0005-0000-0000-00000C000000}"/>
  </cellStyles>
  <dxfs count="0"/>
  <tableStyles count="0" defaultTableStyle="TableStyleMedium2" defaultPivotStyle="PivotStyleLight16"/>
  <colors>
    <mruColors>
      <color rgb="FFCBCBC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Health expectancy at birth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Socioeconomic groups</c:v>
          </c:tx>
          <c:spPr>
            <a:solidFill>
              <a:schemeClr val="tx1">
                <a:lumMod val="75000"/>
                <a:lumOff val="25000"/>
              </a:schemeClr>
            </a:solidFill>
            <a:ln w="19050" cap="rnd">
              <a:noFill/>
              <a:round/>
            </a:ln>
            <a:effectLst/>
          </c:spPr>
          <c:invertIfNegative val="0"/>
          <c:cat>
            <c:numRef>
              <c:f>'Dist SES Only'!$A$15:$A$19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'Dist SES Only'!$E$15:$E$19</c:f>
              <c:numCache>
                <c:formatCode>0.00</c:formatCode>
                <c:ptCount val="5"/>
                <c:pt idx="0">
                  <c:v>40.110444762458172</c:v>
                </c:pt>
                <c:pt idx="1">
                  <c:v>68.779325031978331</c:v>
                </c:pt>
                <c:pt idx="2">
                  <c:v>70.865612456999756</c:v>
                </c:pt>
                <c:pt idx="3">
                  <c:v>74.325243200694047</c:v>
                </c:pt>
                <c:pt idx="4">
                  <c:v>76.245494462730292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7-445B-9B27-7A0324102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64384"/>
        <c:axId val="110066304"/>
      </c:barChart>
      <c:catAx>
        <c:axId val="1100643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Socioeconomic</a:t>
                </a:r>
                <a:r>
                  <a:rPr lang="en-GB" sz="9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status g</a:t>
                </a:r>
                <a:r>
                  <a:rPr lang="en-GB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roups</a:t>
                </a:r>
              </a:p>
            </c:rich>
          </c:tx>
          <c:layout>
            <c:manualLayout>
              <c:xMode val="edge"/>
              <c:yMode val="edge"/>
              <c:x val="0.32722164562937711"/>
              <c:y val="0.899330050332201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66304"/>
        <c:crosses val="autoZero"/>
        <c:auto val="1"/>
        <c:lblAlgn val="ctr"/>
        <c:lblOffset val="100"/>
        <c:noMultiLvlLbl val="0"/>
      </c:catAx>
      <c:valAx>
        <c:axId val="110066304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HALE</a:t>
                </a:r>
              </a:p>
            </c:rich>
          </c:tx>
          <c:layout>
            <c:manualLayout>
              <c:xMode val="edge"/>
              <c:yMode val="edge"/>
              <c:x val="1.6453381610405202E-2"/>
              <c:y val="0.292895856622360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6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Health expectancy at birth</a:t>
            </a:r>
          </a:p>
        </c:rich>
      </c:tx>
      <c:layout>
        <c:manualLayout>
          <c:xMode val="edge"/>
          <c:yMode val="edge"/>
          <c:x val="0.22901365140008387"/>
          <c:y val="2.8469761526517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522357990155477"/>
          <c:y val="0.16526916233659747"/>
          <c:w val="0.77914114654732025"/>
          <c:h val="0.6570438914650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Summary!$N$35</c:f>
              <c:strCache>
                <c:ptCount val="1"/>
                <c:pt idx="0">
                  <c:v>Subgroup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Summary!$N$36:$N$1035</c:f>
              <c:numCache>
                <c:formatCode>#,##0</c:formatCode>
                <c:ptCount val="10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cat>
          <c:val>
            <c:numRef>
              <c:f>Summary!$O$36:$O$1035</c:f>
              <c:numCache>
                <c:formatCode>#,##0.00</c:formatCode>
                <c:ptCount val="10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0-421E-8E67-65A4D34B8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83072"/>
        <c:axId val="111608960"/>
      </c:barChart>
      <c:catAx>
        <c:axId val="110083072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Individuals ranked by health</a:t>
                </a:r>
              </a:p>
            </c:rich>
          </c:tx>
          <c:layout>
            <c:manualLayout>
              <c:xMode val="edge"/>
              <c:yMode val="edge"/>
              <c:x val="0.29219641762962817"/>
              <c:y val="0.89953273446452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111608960"/>
        <c:crosses val="autoZero"/>
        <c:auto val="1"/>
        <c:lblAlgn val="ctr"/>
        <c:lblOffset val="100"/>
        <c:noMultiLvlLbl val="0"/>
      </c:catAx>
      <c:valAx>
        <c:axId val="11160896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HALE</a:t>
                </a:r>
              </a:p>
            </c:rich>
          </c:tx>
          <c:layout>
            <c:manualLayout>
              <c:xMode val="edge"/>
              <c:yMode val="edge"/>
              <c:x val="1.6453381610405202E-2"/>
              <c:y val="0.29289585662236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Health expectancy at birth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 SES N&amp;S'!$A$45</c:f>
              <c:strCache>
                <c:ptCount val="1"/>
                <c:pt idx="0">
                  <c:v>Social subgroups ranked by health</c:v>
                </c:pt>
              </c:strCache>
            </c:strRef>
          </c:tx>
          <c:invertIfNegative val="0"/>
          <c:cat>
            <c:numRef>
              <c:f>'Dist SES N&amp;S'!$B$47:$B$56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cat>
          <c:val>
            <c:numRef>
              <c:f>'Dist SES N&amp;S'!$F$47:$F$56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A33D-C847-9FC4-CDE9EE03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64384"/>
        <c:axId val="110066304"/>
      </c:barChart>
      <c:catAx>
        <c:axId val="1100643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Health status g</a:t>
                </a:r>
                <a:r>
                  <a:rPr lang="en-GB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roups</a:t>
                </a:r>
              </a:p>
            </c:rich>
          </c:tx>
          <c:layout>
            <c:manualLayout>
              <c:xMode val="edge"/>
              <c:yMode val="edge"/>
              <c:x val="0.37213115966138033"/>
              <c:y val="0.899330138080566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66304"/>
        <c:crosses val="autoZero"/>
        <c:auto val="1"/>
        <c:lblAlgn val="ctr"/>
        <c:lblOffset val="100"/>
        <c:noMultiLvlLbl val="0"/>
      </c:catAx>
      <c:valAx>
        <c:axId val="110066304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HALE</a:t>
                </a:r>
              </a:p>
            </c:rich>
          </c:tx>
          <c:layout>
            <c:manualLayout>
              <c:xMode val="edge"/>
              <c:yMode val="edge"/>
              <c:x val="1.6453381610405202E-2"/>
              <c:y val="0.292895856622360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6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rk.ac.uk/che/research/equity/handbook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</xdr:row>
      <xdr:rowOff>9525</xdr:rowOff>
    </xdr:from>
    <xdr:to>
      <xdr:col>11</xdr:col>
      <xdr:colOff>609600</xdr:colOff>
      <xdr:row>4</xdr:row>
      <xdr:rowOff>142875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0" y="485775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314325</xdr:colOff>
      <xdr:row>6</xdr:row>
      <xdr:rowOff>19050</xdr:rowOff>
    </xdr:from>
    <xdr:to>
      <xdr:col>12</xdr:col>
      <xdr:colOff>194245</xdr:colOff>
      <xdr:row>20</xdr:row>
      <xdr:rowOff>174079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95700" y="1219200"/>
          <a:ext cx="4613845" cy="2736304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6</xdr:col>
      <xdr:colOff>12246</xdr:colOff>
      <xdr:row>22</xdr:row>
      <xdr:rowOff>136335</xdr:rowOff>
    </xdr:from>
    <xdr:to>
      <xdr:col>11</xdr:col>
      <xdr:colOff>553233</xdr:colOff>
      <xdr:row>34</xdr:row>
      <xdr:rowOff>126678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69896" y="4279710"/>
          <a:ext cx="3922362" cy="21620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9</xdr:col>
      <xdr:colOff>34304</xdr:colOff>
      <xdr:row>30</xdr:row>
      <xdr:rowOff>11742</xdr:rowOff>
    </xdr:from>
    <xdr:to>
      <xdr:col>11</xdr:col>
      <xdr:colOff>302056</xdr:colOff>
      <xdr:row>33</xdr:row>
      <xdr:rowOff>98102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20779" y="5602917"/>
          <a:ext cx="1620302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Direct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257153</xdr:colOff>
      <xdr:row>30</xdr:row>
      <xdr:rowOff>19259</xdr:rowOff>
    </xdr:from>
    <xdr:to>
      <xdr:col>8</xdr:col>
      <xdr:colOff>499230</xdr:colOff>
      <xdr:row>33</xdr:row>
      <xdr:rowOff>105619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14803" y="5610434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481520</xdr:colOff>
      <xdr:row>8</xdr:row>
      <xdr:rowOff>152401</xdr:rowOff>
    </xdr:from>
    <xdr:to>
      <xdr:col>10</xdr:col>
      <xdr:colOff>100521</xdr:colOff>
      <xdr:row>11</xdr:row>
      <xdr:rowOff>143049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15445" y="1724026"/>
          <a:ext cx="1647826" cy="562148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6</xdr:col>
      <xdr:colOff>2721</xdr:colOff>
      <xdr:row>12</xdr:row>
      <xdr:rowOff>104775</xdr:rowOff>
    </xdr:from>
    <xdr:to>
      <xdr:col>8</xdr:col>
      <xdr:colOff>321806</xdr:colOff>
      <xdr:row>15</xdr:row>
      <xdr:rowOff>132723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60371" y="2438400"/>
          <a:ext cx="1671635" cy="5708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benefits</a:t>
          </a:r>
        </a:p>
      </xdr:txBody>
    </xdr:sp>
    <xdr:clientData/>
  </xdr:twoCellAnchor>
  <xdr:twoCellAnchor>
    <xdr:from>
      <xdr:col>9</xdr:col>
      <xdr:colOff>274184</xdr:colOff>
      <xdr:row>12</xdr:row>
      <xdr:rowOff>95250</xdr:rowOff>
    </xdr:from>
    <xdr:to>
      <xdr:col>11</xdr:col>
      <xdr:colOff>543708</xdr:colOff>
      <xdr:row>15</xdr:row>
      <xdr:rowOff>142850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60659" y="2428875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7</xdr:col>
      <xdr:colOff>452946</xdr:colOff>
      <xdr:row>16</xdr:row>
      <xdr:rowOff>123826</xdr:rowOff>
    </xdr:from>
    <xdr:to>
      <xdr:col>10</xdr:col>
      <xdr:colOff>119571</xdr:colOff>
      <xdr:row>19</xdr:row>
      <xdr:rowOff>168413</xdr:rowOff>
    </xdr:to>
    <xdr:sp macro="" textlink="">
      <xdr:nvSpPr>
        <xdr:cNvPr id="10" name="Rounded Rectangl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186871" y="3181351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health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7</xdr:col>
      <xdr:colOff>162264</xdr:colOff>
      <xdr:row>15</xdr:row>
      <xdr:rowOff>132723</xdr:rowOff>
    </xdr:from>
    <xdr:to>
      <xdr:col>7</xdr:col>
      <xdr:colOff>452946</xdr:colOff>
      <xdr:row>18</xdr:row>
      <xdr:rowOff>55632</xdr:rowOff>
    </xdr:to>
    <xdr:cxnSp macro="">
      <xdr:nvCxnSpPr>
        <xdr:cNvPr id="11" name="Straight Arrow Connector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/>
          <a:stCxn id="8" idx="2"/>
          <a:endCxn id="10" idx="1"/>
        </xdr:cNvCxnSpPr>
      </xdr:nvCxnSpPr>
      <xdr:spPr>
        <a:xfrm rot="16200000" flipH="1">
          <a:off x="4808613" y="3096849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620877</xdr:colOff>
      <xdr:row>19</xdr:row>
      <xdr:rowOff>168413</xdr:rowOff>
    </xdr:from>
    <xdr:to>
      <xdr:col>8</xdr:col>
      <xdr:colOff>624396</xdr:colOff>
      <xdr:row>22</xdr:row>
      <xdr:rowOff>136335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/>
          <a:stCxn id="10" idx="2"/>
          <a:endCxn id="4" idx="0"/>
        </xdr:cNvCxnSpPr>
      </xdr:nvCxnSpPr>
      <xdr:spPr>
        <a:xfrm flipH="1">
          <a:off x="6031077" y="3768863"/>
          <a:ext cx="3519" cy="510847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119572</xdr:colOff>
      <xdr:row>15</xdr:row>
      <xdr:rowOff>142850</xdr:rowOff>
    </xdr:from>
    <xdr:to>
      <xdr:col>10</xdr:col>
      <xdr:colOff>408947</xdr:colOff>
      <xdr:row>18</xdr:row>
      <xdr:rowOff>55632</xdr:rowOff>
    </xdr:to>
    <xdr:cxnSp macro="">
      <xdr:nvCxnSpPr>
        <xdr:cNvPr id="13" name="Straight Arrow Connector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/>
          <a:stCxn id="9" idx="2"/>
          <a:endCxn id="10" idx="3"/>
        </xdr:cNvCxnSpPr>
      </xdr:nvCxnSpPr>
      <xdr:spPr>
        <a:xfrm rot="5400000">
          <a:off x="6799156" y="3102566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624396</xdr:colOff>
      <xdr:row>11</xdr:row>
      <xdr:rowOff>143049</xdr:rowOff>
    </xdr:from>
    <xdr:to>
      <xdr:col>8</xdr:col>
      <xdr:colOff>629158</xdr:colOff>
      <xdr:row>16</xdr:row>
      <xdr:rowOff>123826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/>
          <a:stCxn id="7" idx="2"/>
          <a:endCxn id="10" idx="0"/>
        </xdr:cNvCxnSpPr>
      </xdr:nvCxnSpPr>
      <xdr:spPr>
        <a:xfrm flipH="1">
          <a:off x="6034596" y="2286174"/>
          <a:ext cx="4762" cy="895177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265213</xdr:colOff>
      <xdr:row>25</xdr:row>
      <xdr:rowOff>132046</xdr:rowOff>
    </xdr:from>
    <xdr:to>
      <xdr:col>8</xdr:col>
      <xdr:colOff>499230</xdr:colOff>
      <xdr:row>29</xdr:row>
      <xdr:rowOff>37431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22863" y="4818346"/>
          <a:ext cx="158656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tests</a:t>
          </a:r>
        </a:p>
      </xdr:txBody>
    </xdr:sp>
    <xdr:clientData/>
  </xdr:twoCellAnchor>
  <xdr:twoCellAnchor>
    <xdr:from>
      <xdr:col>9</xdr:col>
      <xdr:colOff>67744</xdr:colOff>
      <xdr:row>25</xdr:row>
      <xdr:rowOff>108303</xdr:rowOff>
    </xdr:from>
    <xdr:to>
      <xdr:col>11</xdr:col>
      <xdr:colOff>276382</xdr:colOff>
      <xdr:row>29</xdr:row>
      <xdr:rowOff>13688</xdr:rowOff>
    </xdr:to>
    <xdr:sp macro="" textlink="">
      <xdr:nvSpPr>
        <xdr:cNvPr id="16" name="Rounded Rectangl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154219" y="4794603"/>
          <a:ext cx="1561188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  <xdr:oneCellAnchor>
    <xdr:from>
      <xdr:col>0</xdr:col>
      <xdr:colOff>66675</xdr:colOff>
      <xdr:row>1</xdr:row>
      <xdr:rowOff>171448</xdr:rowOff>
    </xdr:from>
    <xdr:ext cx="3686175" cy="3295651"/>
    <xdr:sp macro="" textlink="">
      <xdr:nvSpPr>
        <xdr:cNvPr id="17" name="TextBox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6675" y="466723"/>
          <a:ext cx="3686175" cy="32956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baseline="0"/>
            <a:t>Instructions for this exercise are available at: </a:t>
          </a:r>
          <a:br>
            <a:rPr lang="en-GB" sz="1400" b="1" baseline="0"/>
          </a:br>
          <a:r>
            <a:rPr lang="en-GB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https://www.york.ac.uk/che/research/equity/handbook</a:t>
          </a:r>
        </a:p>
        <a:p>
          <a:endParaRPr lang="en-GB" sz="1400" b="1" baseline="0"/>
        </a:p>
        <a:p>
          <a:r>
            <a:rPr lang="en-GB" sz="1400" b="1" baseline="0"/>
            <a:t>This training exercise accompanies Chapter 7 of the Oxford University Press Handbook of Distributional Cost-Effectiveness Analysis.</a:t>
          </a:r>
        </a:p>
        <a:p>
          <a:endParaRPr lang="en-GB" sz="1400" b="1" baseline="0"/>
        </a:p>
        <a:p>
          <a:r>
            <a:rPr lang="en-GB" sz="1400" b="1"/>
            <a:t>The exercise contains 6 worksheets after this title sheet, starting</a:t>
          </a:r>
          <a:r>
            <a:rPr lang="en-GB" sz="1400" b="1" baseline="0"/>
            <a:t> with "Inputs" and ending with </a:t>
          </a:r>
          <a:r>
            <a:rPr lang="en-GB" sz="1400" b="1"/>
            <a:t>"Summary".</a:t>
          </a:r>
        </a:p>
        <a:p>
          <a:endParaRPr lang="en-GB" sz="1400" b="1"/>
        </a:p>
        <a:p>
          <a:r>
            <a:rPr lang="en-GB" sz="1400" b="1"/>
            <a:t>Your task is to complete the exercise cells highlighted</a:t>
          </a:r>
          <a:r>
            <a:rPr lang="en-GB" sz="1400" b="1" baseline="0"/>
            <a:t> in yellow.</a:t>
          </a:r>
          <a:endParaRPr lang="en-GB" sz="1400" b="1"/>
        </a:p>
      </xdr:txBody>
    </xdr:sp>
    <xdr:clientData/>
  </xdr:oneCellAnchor>
  <xdr:oneCellAnchor>
    <xdr:from>
      <xdr:col>0</xdr:col>
      <xdr:colOff>390525</xdr:colOff>
      <xdr:row>29</xdr:row>
      <xdr:rowOff>19050</xdr:rowOff>
    </xdr:from>
    <xdr:ext cx="3743325" cy="7429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7FB8DF1-5FC1-4BF9-B974-E931A3197068}"/>
            </a:ext>
          </a:extLst>
        </xdr:cNvPr>
        <xdr:cNvSpPr txBox="1"/>
      </xdr:nvSpPr>
      <xdr:spPr>
        <a:xfrm>
          <a:off x="390525" y="5438775"/>
          <a:ext cx="3743325" cy="7429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James Love-Koh and edited by Richard Cookson, with help from James Lomas.</a:t>
          </a:r>
        </a:p>
        <a:p>
          <a:endParaRPr lang="en-GB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3</xdr:row>
      <xdr:rowOff>2598</xdr:rowOff>
    </xdr:from>
    <xdr:to>
      <xdr:col>5</xdr:col>
      <xdr:colOff>0</xdr:colOff>
      <xdr:row>17</xdr:row>
      <xdr:rowOff>173181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189635</xdr:colOff>
      <xdr:row>3</xdr:row>
      <xdr:rowOff>0</xdr:rowOff>
    </xdr:from>
    <xdr:to>
      <xdr:col>16</xdr:col>
      <xdr:colOff>381000</xdr:colOff>
      <xdr:row>17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190499</xdr:colOff>
      <xdr:row>3</xdr:row>
      <xdr:rowOff>0</xdr:rowOff>
    </xdr:from>
    <xdr:to>
      <xdr:col>11</xdr:col>
      <xdr:colOff>9525</xdr:colOff>
      <xdr:row>17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571500</xdr:colOff>
      <xdr:row>9</xdr:row>
      <xdr:rowOff>28575</xdr:rowOff>
    </xdr:from>
    <xdr:to>
      <xdr:col>13</xdr:col>
      <xdr:colOff>571502</xdr:colOff>
      <xdr:row>15</xdr:row>
      <xdr:rowOff>47625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9096375" y="2276475"/>
          <a:ext cx="2" cy="110490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219075</xdr:colOff>
      <xdr:row>8</xdr:row>
      <xdr:rowOff>161925</xdr:rowOff>
    </xdr:from>
    <xdr:to>
      <xdr:col>14</xdr:col>
      <xdr:colOff>219077</xdr:colOff>
      <xdr:row>15</xdr:row>
      <xdr:rowOff>47625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>
          <a:off x="9420225" y="2228850"/>
          <a:ext cx="2" cy="115252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561975</xdr:colOff>
      <xdr:row>8</xdr:row>
      <xdr:rowOff>142875</xdr:rowOff>
    </xdr:from>
    <xdr:to>
      <xdr:col>14</xdr:col>
      <xdr:colOff>561975</xdr:colOff>
      <xdr:row>15</xdr:row>
      <xdr:rowOff>38100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9763125" y="2209800"/>
          <a:ext cx="0" cy="11620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8</xdr:row>
      <xdr:rowOff>114300</xdr:rowOff>
    </xdr:from>
    <xdr:to>
      <xdr:col>15</xdr:col>
      <xdr:colOff>114300</xdr:colOff>
      <xdr:row>15</xdr:row>
      <xdr:rowOff>38100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91725" y="2181225"/>
          <a:ext cx="0" cy="119062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333375</xdr:colOff>
      <xdr:row>8</xdr:row>
      <xdr:rowOff>95250</xdr:rowOff>
    </xdr:from>
    <xdr:to>
      <xdr:col>15</xdr:col>
      <xdr:colOff>333375</xdr:colOff>
      <xdr:row>15</xdr:row>
      <xdr:rowOff>38100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10210800" y="2162175"/>
          <a:ext cx="0" cy="12096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666750</xdr:colOff>
      <xdr:row>8</xdr:row>
      <xdr:rowOff>66675</xdr:rowOff>
    </xdr:from>
    <xdr:to>
      <xdr:col>15</xdr:col>
      <xdr:colOff>666750</xdr:colOff>
      <xdr:row>15</xdr:row>
      <xdr:rowOff>47625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>
          <a:off x="10544175" y="2133600"/>
          <a:ext cx="0" cy="12477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0.28028</cdr:x>
      <cdr:y>0.42606</cdr:y>
    </cdr:from>
    <cdr:to>
      <cdr:x>0.28289</cdr:x>
      <cdr:y>0.82042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3D02644-A902-415D-A856-D1E142798DCB}"/>
            </a:ext>
          </a:extLst>
        </cdr:cNvPr>
        <cdr:cNvCxnSpPr/>
      </cdr:nvCxnSpPr>
      <cdr:spPr>
        <a:xfrm xmlns:a="http://schemas.openxmlformats.org/drawingml/2006/main" flipH="1">
          <a:off x="1020040" y="1152525"/>
          <a:ext cx="9525" cy="10668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0.33262</cdr:x>
      <cdr:y>0.42723</cdr:y>
    </cdr:from>
    <cdr:to>
      <cdr:x>0.33325</cdr:x>
      <cdr:y>0.82042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266D8243-7CFE-47AA-8977-E727C2AC6B17}"/>
            </a:ext>
          </a:extLst>
        </cdr:cNvPr>
        <cdr:cNvCxnSpPr/>
      </cdr:nvCxnSpPr>
      <cdr:spPr>
        <a:xfrm xmlns:a="http://schemas.openxmlformats.org/drawingml/2006/main" flipH="1">
          <a:off x="1210540" y="1155700"/>
          <a:ext cx="2311" cy="106362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0.40654</cdr:x>
      <cdr:y>0.42019</cdr:y>
    </cdr:from>
    <cdr:to>
      <cdr:x>0.40852</cdr:x>
      <cdr:y>0.82042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266D8243-7CFE-47AA-8977-E727C2AC6B17}"/>
            </a:ext>
          </a:extLst>
        </cdr:cNvPr>
        <cdr:cNvCxnSpPr/>
      </cdr:nvCxnSpPr>
      <cdr:spPr>
        <a:xfrm xmlns:a="http://schemas.openxmlformats.org/drawingml/2006/main">
          <a:off x="1479551" y="1136650"/>
          <a:ext cx="7214" cy="108267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/>
  </sheetViews>
  <sheetFormatPr defaultColWidth="8.875" defaultRowHeight="14.25" x14ac:dyDescent="0.2"/>
  <cols>
    <col min="3" max="3" width="13.5" bestFit="1" customWidth="1"/>
    <col min="15" max="15" width="13.5" bestFit="1" customWidth="1"/>
    <col min="20" max="20" width="12.125" bestFit="1" customWidth="1"/>
  </cols>
  <sheetData>
    <row r="1" spans="1:9" ht="23.25" x14ac:dyDescent="0.35">
      <c r="A1" s="76" t="s">
        <v>151</v>
      </c>
      <c r="I1" s="54" t="s">
        <v>152</v>
      </c>
    </row>
    <row r="2" spans="1:9" ht="15" x14ac:dyDescent="0.25">
      <c r="I2" s="54"/>
    </row>
    <row r="22" spans="2:4" ht="15" x14ac:dyDescent="0.25">
      <c r="B22" s="21"/>
      <c r="C22" s="35" t="s">
        <v>150</v>
      </c>
      <c r="D22" s="22"/>
    </row>
    <row r="23" spans="2:4" x14ac:dyDescent="0.2">
      <c r="B23" s="19"/>
      <c r="D23" s="25"/>
    </row>
    <row r="24" spans="2:4" ht="15" x14ac:dyDescent="0.25">
      <c r="B24" s="19"/>
      <c r="C24" s="103" t="s">
        <v>109</v>
      </c>
      <c r="D24" s="25"/>
    </row>
    <row r="25" spans="2:4" ht="15" x14ac:dyDescent="0.25">
      <c r="B25" s="19"/>
      <c r="C25" s="104" t="s">
        <v>108</v>
      </c>
      <c r="D25" s="25"/>
    </row>
    <row r="26" spans="2:4" ht="15" x14ac:dyDescent="0.25">
      <c r="B26" s="19"/>
      <c r="C26" s="102" t="s">
        <v>107</v>
      </c>
      <c r="D26" s="25"/>
    </row>
    <row r="27" spans="2:4" ht="15" x14ac:dyDescent="0.25">
      <c r="B27" s="19"/>
      <c r="C27" s="105" t="s">
        <v>146</v>
      </c>
      <c r="D27" s="25"/>
    </row>
    <row r="28" spans="2:4" x14ac:dyDescent="0.2">
      <c r="B28" s="26"/>
      <c r="C28" s="27"/>
      <c r="D28" s="2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 tint="0.59999389629810485"/>
  </sheetPr>
  <dimension ref="A1:P78"/>
  <sheetViews>
    <sheetView workbookViewId="0"/>
  </sheetViews>
  <sheetFormatPr defaultColWidth="8.625" defaultRowHeight="14.25" x14ac:dyDescent="0.2"/>
  <cols>
    <col min="2" max="2" width="10.875" bestFit="1" customWidth="1"/>
    <col min="18" max="18" width="13.375" customWidth="1"/>
    <col min="19" max="19" width="14.125" customWidth="1"/>
    <col min="20" max="20" width="13.5" customWidth="1"/>
  </cols>
  <sheetData>
    <row r="1" spans="1:12" ht="18" x14ac:dyDescent="0.25">
      <c r="A1" s="139" t="s">
        <v>135</v>
      </c>
    </row>
    <row r="2" spans="1:12" ht="15.75" x14ac:dyDescent="0.25">
      <c r="A2" s="40"/>
    </row>
    <row r="3" spans="1:12" ht="15.75" x14ac:dyDescent="0.25">
      <c r="A3" s="40" t="s">
        <v>134</v>
      </c>
    </row>
    <row r="4" spans="1:12" ht="15.75" x14ac:dyDescent="0.25">
      <c r="A4" s="40" t="s">
        <v>133</v>
      </c>
    </row>
    <row r="6" spans="1:12" x14ac:dyDescent="0.2">
      <c r="A6" s="55" t="s">
        <v>63</v>
      </c>
      <c r="B6" s="56" t="s">
        <v>53</v>
      </c>
      <c r="C6" s="56" t="s">
        <v>54</v>
      </c>
      <c r="D6" s="56" t="s">
        <v>55</v>
      </c>
      <c r="E6" s="56" t="s">
        <v>56</v>
      </c>
      <c r="F6" s="56" t="s">
        <v>57</v>
      </c>
      <c r="G6" s="56" t="s">
        <v>58</v>
      </c>
      <c r="H6" s="56" t="s">
        <v>59</v>
      </c>
      <c r="I6" s="56" t="s">
        <v>60</v>
      </c>
      <c r="J6" s="56" t="s">
        <v>61</v>
      </c>
      <c r="K6" s="57" t="s">
        <v>62</v>
      </c>
    </row>
    <row r="8" spans="1:12" ht="15.75" x14ac:dyDescent="0.25">
      <c r="A8" s="40" t="s">
        <v>138</v>
      </c>
    </row>
    <row r="9" spans="1:12" ht="15" x14ac:dyDescent="0.25">
      <c r="A9" s="39"/>
      <c r="B9" s="162"/>
      <c r="C9" s="34"/>
      <c r="D9" s="35" t="s">
        <v>47</v>
      </c>
      <c r="E9" s="34"/>
      <c r="F9" s="34"/>
      <c r="G9" s="34"/>
      <c r="H9" s="34"/>
      <c r="I9" s="35" t="s">
        <v>41</v>
      </c>
      <c r="J9" s="34"/>
      <c r="K9" s="36"/>
    </row>
    <row r="10" spans="1:12" x14ac:dyDescent="0.2">
      <c r="A10" s="38" t="s">
        <v>0</v>
      </c>
      <c r="B10" s="33" t="s">
        <v>48</v>
      </c>
      <c r="C10" s="33" t="s">
        <v>42</v>
      </c>
      <c r="D10" s="33" t="s">
        <v>43</v>
      </c>
      <c r="E10" s="33" t="s">
        <v>44</v>
      </c>
      <c r="F10" s="33" t="s">
        <v>45</v>
      </c>
      <c r="G10" s="33" t="s">
        <v>48</v>
      </c>
      <c r="H10" s="33" t="s">
        <v>42</v>
      </c>
      <c r="I10" s="33" t="s">
        <v>43</v>
      </c>
      <c r="J10" s="33" t="s">
        <v>44</v>
      </c>
      <c r="K10" s="37" t="s">
        <v>45</v>
      </c>
    </row>
    <row r="11" spans="1:12" x14ac:dyDescent="0.2">
      <c r="A11" s="8" t="s">
        <v>1</v>
      </c>
      <c r="B11" s="48">
        <f t="shared" ref="B11:B12" si="0">B12</f>
        <v>0.88600000000000001</v>
      </c>
      <c r="C11" s="48">
        <f t="shared" ref="C11:C13" si="1">C12</f>
        <v>0.92220000000000002</v>
      </c>
      <c r="D11" s="48">
        <f t="shared" ref="D11:D13" si="2">D12</f>
        <v>0.93220000000000003</v>
      </c>
      <c r="E11" s="48">
        <f t="shared" ref="E11:E13" si="3">E12</f>
        <v>0.96420000000000006</v>
      </c>
      <c r="F11" s="48">
        <f t="shared" ref="F11:K13" si="4">F12</f>
        <v>0.97650000000000003</v>
      </c>
      <c r="G11" s="48">
        <f t="shared" si="4"/>
        <v>0.876</v>
      </c>
      <c r="H11" s="48">
        <f t="shared" si="4"/>
        <v>0.91220000000000001</v>
      </c>
      <c r="I11" s="48">
        <f t="shared" si="4"/>
        <v>0.92220000000000002</v>
      </c>
      <c r="J11" s="48">
        <f t="shared" si="4"/>
        <v>0.95420000000000005</v>
      </c>
      <c r="K11" s="140">
        <f t="shared" si="4"/>
        <v>0.96650000000000003</v>
      </c>
      <c r="L11">
        <v>1</v>
      </c>
    </row>
    <row r="12" spans="1:12" x14ac:dyDescent="0.2">
      <c r="A12" s="8" t="s">
        <v>2</v>
      </c>
      <c r="B12" s="48">
        <f t="shared" si="0"/>
        <v>0.88600000000000001</v>
      </c>
      <c r="C12" s="48">
        <f t="shared" si="1"/>
        <v>0.92220000000000002</v>
      </c>
      <c r="D12" s="48">
        <f t="shared" si="2"/>
        <v>0.93220000000000003</v>
      </c>
      <c r="E12" s="48">
        <f t="shared" si="3"/>
        <v>0.96420000000000006</v>
      </c>
      <c r="F12" s="48">
        <f t="shared" si="4"/>
        <v>0.97650000000000003</v>
      </c>
      <c r="G12" s="48">
        <f t="shared" si="4"/>
        <v>0.876</v>
      </c>
      <c r="H12" s="48">
        <f t="shared" si="4"/>
        <v>0.91220000000000001</v>
      </c>
      <c r="I12" s="48">
        <f t="shared" si="4"/>
        <v>0.92220000000000002</v>
      </c>
      <c r="J12" s="48">
        <f t="shared" si="4"/>
        <v>0.95420000000000005</v>
      </c>
      <c r="K12" s="140">
        <f t="shared" si="4"/>
        <v>0.96650000000000003</v>
      </c>
      <c r="L12">
        <v>2</v>
      </c>
    </row>
    <row r="13" spans="1:12" x14ac:dyDescent="0.2">
      <c r="A13" s="8" t="s">
        <v>3</v>
      </c>
      <c r="B13" s="48">
        <f>B14</f>
        <v>0.88600000000000001</v>
      </c>
      <c r="C13" s="48">
        <f t="shared" si="1"/>
        <v>0.92220000000000002</v>
      </c>
      <c r="D13" s="48">
        <f t="shared" si="2"/>
        <v>0.93220000000000003</v>
      </c>
      <c r="E13" s="48">
        <f t="shared" si="3"/>
        <v>0.96420000000000006</v>
      </c>
      <c r="F13" s="48">
        <f t="shared" si="4"/>
        <v>0.97650000000000003</v>
      </c>
      <c r="G13" s="48">
        <f t="shared" si="4"/>
        <v>0.876</v>
      </c>
      <c r="H13" s="48">
        <f t="shared" si="4"/>
        <v>0.91220000000000001</v>
      </c>
      <c r="I13" s="48">
        <f t="shared" si="4"/>
        <v>0.92220000000000002</v>
      </c>
      <c r="J13" s="48">
        <f t="shared" si="4"/>
        <v>0.95420000000000005</v>
      </c>
      <c r="K13" s="140">
        <f t="shared" si="4"/>
        <v>0.96650000000000003</v>
      </c>
      <c r="L13">
        <v>3</v>
      </c>
    </row>
    <row r="14" spans="1:12" x14ac:dyDescent="0.2">
      <c r="A14" s="9" t="s">
        <v>4</v>
      </c>
      <c r="B14" s="48">
        <f>h_c</f>
        <v>0.88600000000000001</v>
      </c>
      <c r="C14" s="48">
        <f>h_c+h_ses2</f>
        <v>0.92220000000000002</v>
      </c>
      <c r="D14" s="48">
        <f>h_c+h_ses3</f>
        <v>0.93220000000000003</v>
      </c>
      <c r="E14" s="48">
        <f>h_c+h_ses4</f>
        <v>0.96420000000000006</v>
      </c>
      <c r="F14" s="48">
        <f>h_c+h_ses5</f>
        <v>0.97650000000000003</v>
      </c>
      <c r="G14" s="48">
        <f>h_c+h_n</f>
        <v>0.876</v>
      </c>
      <c r="H14" s="48">
        <f>h_c++h_n+h_ses2</f>
        <v>0.91220000000000001</v>
      </c>
      <c r="I14" s="48">
        <f>h_c++h_n+h_ses3</f>
        <v>0.92220000000000002</v>
      </c>
      <c r="J14" s="48">
        <f>h_c++h_n+h_ses4</f>
        <v>0.95420000000000005</v>
      </c>
      <c r="K14" s="140">
        <f>h_c++h_n+h_ses5</f>
        <v>0.96650000000000003</v>
      </c>
      <c r="L14">
        <v>4</v>
      </c>
    </row>
    <row r="15" spans="1:12" x14ac:dyDescent="0.2">
      <c r="A15" s="9" t="s">
        <v>5</v>
      </c>
      <c r="B15" s="48">
        <f>h_c+Regression!B11</f>
        <v>0.88854</v>
      </c>
      <c r="C15" s="48">
        <f>h_c+h_ses2+Regression!B11</f>
        <v>0.92474000000000001</v>
      </c>
      <c r="D15" s="48">
        <f>h_c+h_ses3+Regression!B11</f>
        <v>0.93474000000000002</v>
      </c>
      <c r="E15" s="48">
        <f>h_c+h_ses4+Regression!B11</f>
        <v>0.96674000000000004</v>
      </c>
      <c r="F15" s="48">
        <f>h_c+h_ses5+Regression!B11</f>
        <v>0.97904000000000002</v>
      </c>
      <c r="G15" s="48">
        <f>h_c+h_n+Regression!B11</f>
        <v>0.87853999999999999</v>
      </c>
      <c r="H15" s="48">
        <f>h_c+h_n+h_ses2+Regression!B11</f>
        <v>0.91474</v>
      </c>
      <c r="I15" s="48">
        <f>h_c+h_n+h_ses3+Regression!B11</f>
        <v>0.92474000000000001</v>
      </c>
      <c r="J15" s="48">
        <f>h_c+h_n+h_ses4+Regression!B11</f>
        <v>0.95674000000000003</v>
      </c>
      <c r="K15" s="140">
        <f>h_c+h_n+h_ses5+Regression!B11</f>
        <v>0.96904000000000001</v>
      </c>
      <c r="L15">
        <v>5</v>
      </c>
    </row>
    <row r="16" spans="1:12" x14ac:dyDescent="0.2">
      <c r="A16" s="9" t="s">
        <v>6</v>
      </c>
      <c r="B16" s="48">
        <f>h_c+Regression!B12</f>
        <v>0.89154</v>
      </c>
      <c r="C16" s="48">
        <f>h_c+h_ses2+Regression!B12</f>
        <v>0.92774000000000001</v>
      </c>
      <c r="D16" s="48">
        <f>h_c+h_ses3+Regression!B12</f>
        <v>0.93774000000000002</v>
      </c>
      <c r="E16" s="48">
        <f>h_c+h_ses4+Regression!B12</f>
        <v>0.96974000000000005</v>
      </c>
      <c r="F16" s="48">
        <f>h_c+h_ses5+Regression!B12</f>
        <v>0.98204000000000002</v>
      </c>
      <c r="G16" s="48">
        <f>h_c+h_n+Regression!B12</f>
        <v>0.88153999999999999</v>
      </c>
      <c r="H16" s="48">
        <f>h_c+h_n+h_ses2+Regression!B12</f>
        <v>0.91774</v>
      </c>
      <c r="I16" s="48">
        <f>h_c+h_n+h_ses3+Regression!B12</f>
        <v>0.92774000000000001</v>
      </c>
      <c r="J16" s="48">
        <f>h_c+h_n+h_ses4+Regression!B12</f>
        <v>0.95974000000000004</v>
      </c>
      <c r="K16" s="140">
        <f>h_c+h_n+h_ses5+Regression!B12</f>
        <v>0.97204000000000002</v>
      </c>
      <c r="L16">
        <v>6</v>
      </c>
    </row>
    <row r="17" spans="1:12" x14ac:dyDescent="0.2">
      <c r="A17" s="9" t="s">
        <v>7</v>
      </c>
      <c r="B17" s="48">
        <f>h_c+Regression!B13</f>
        <v>0.89151000000000002</v>
      </c>
      <c r="C17" s="48">
        <f>h_c+h_ses2+Regression!B13</f>
        <v>0.92771000000000003</v>
      </c>
      <c r="D17" s="48">
        <f>h_c+h_ses3+Regression!B13</f>
        <v>0.93771000000000004</v>
      </c>
      <c r="E17" s="48">
        <f>h_c+h_ses4+Regression!B13</f>
        <v>0.96971000000000007</v>
      </c>
      <c r="F17" s="48">
        <f>h_c+h_ses5+Regression!B13</f>
        <v>0.98201000000000005</v>
      </c>
      <c r="G17" s="48">
        <f>h_c+h_n+Regression!B13</f>
        <v>0.88151000000000002</v>
      </c>
      <c r="H17" s="48">
        <f>h_c+h_n+h_ses2+Regression!B13</f>
        <v>0.91771000000000003</v>
      </c>
      <c r="I17" s="48">
        <f>h_c+h_n+h_ses3+Regression!B13</f>
        <v>0.92771000000000003</v>
      </c>
      <c r="J17" s="48">
        <f>h_c+h_n+h_ses4+Regression!B13</f>
        <v>0.95971000000000006</v>
      </c>
      <c r="K17" s="140">
        <f>h_c+h_n+h_ses5+Regression!B13</f>
        <v>0.97201000000000004</v>
      </c>
      <c r="L17">
        <v>7</v>
      </c>
    </row>
    <row r="18" spans="1:12" x14ac:dyDescent="0.2">
      <c r="A18" s="9" t="s">
        <v>8</v>
      </c>
      <c r="B18" s="48">
        <f>h_c+Regression!B14</f>
        <v>0.86399999999999999</v>
      </c>
      <c r="C18" s="48">
        <f>h_c+h_ses2+Regression!B14</f>
        <v>0.9002</v>
      </c>
      <c r="D18" s="48">
        <f>h_c+h_ses3+Regression!B14</f>
        <v>0.91020000000000001</v>
      </c>
      <c r="E18" s="48">
        <f>h_c+h_ses4+Regression!B14</f>
        <v>0.94220000000000004</v>
      </c>
      <c r="F18" s="48">
        <f>h_c+h_ses5+Regression!B14</f>
        <v>0.95450000000000002</v>
      </c>
      <c r="G18" s="48">
        <f>h_c+h_n+Regression!B14</f>
        <v>0.85399999999999998</v>
      </c>
      <c r="H18" s="48">
        <f>h_c+h_n+h_ses2+Regression!B14</f>
        <v>0.89019999999999999</v>
      </c>
      <c r="I18" s="48">
        <f>h_c+h_n+h_ses3+Regression!B14</f>
        <v>0.9002</v>
      </c>
      <c r="J18" s="48">
        <f>h_c+h_n+h_ses4+Regression!B14</f>
        <v>0.93220000000000003</v>
      </c>
      <c r="K18" s="140">
        <f>h_c+h_n+h_ses5+Regression!B14</f>
        <v>0.94450000000000001</v>
      </c>
      <c r="L18">
        <v>8</v>
      </c>
    </row>
    <row r="19" spans="1:12" x14ac:dyDescent="0.2">
      <c r="A19" s="9" t="s">
        <v>9</v>
      </c>
      <c r="B19" s="48">
        <f>h_c+Regression!B15</f>
        <v>0.82969999999999999</v>
      </c>
      <c r="C19" s="48">
        <f>h_c+h_ses2+Regression!B15</f>
        <v>0.8659</v>
      </c>
      <c r="D19" s="48">
        <f>h_c+h_ses3+Regression!B15</f>
        <v>0.87590000000000001</v>
      </c>
      <c r="E19" s="48">
        <f>h_c+h_ses4+Regression!B15</f>
        <v>0.90790000000000004</v>
      </c>
      <c r="F19" s="48">
        <f>h_c+h_ses5+Regression!B15</f>
        <v>0.92020000000000002</v>
      </c>
      <c r="G19" s="48">
        <f>h_c+h_n+Regression!B15</f>
        <v>0.81969999999999998</v>
      </c>
      <c r="H19" s="48">
        <f>h_c+h_n+h_ses2+Regression!B15</f>
        <v>0.85589999999999999</v>
      </c>
      <c r="I19" s="48">
        <f>h_c+h_n+h_ses3+Regression!B15</f>
        <v>0.8659</v>
      </c>
      <c r="J19" s="48">
        <f>h_c+h_n+h_ses4+Regression!B15</f>
        <v>0.89790000000000003</v>
      </c>
      <c r="K19" s="140">
        <f>h_c+h_n+h_ses5+Regression!B15</f>
        <v>0.91020000000000001</v>
      </c>
      <c r="L19">
        <v>9</v>
      </c>
    </row>
    <row r="20" spans="1:12" x14ac:dyDescent="0.2">
      <c r="A20" s="9" t="s">
        <v>10</v>
      </c>
      <c r="B20" s="48">
        <f>h_c+Regression!B16</f>
        <v>0.81579999999999997</v>
      </c>
      <c r="C20" s="48">
        <f>h_c+h_ses2+Regression!B16</f>
        <v>0.85199999999999998</v>
      </c>
      <c r="D20" s="48">
        <f>h_c+h_ses3+Regression!B16</f>
        <v>0.86199999999999999</v>
      </c>
      <c r="E20" s="48">
        <f>h_c+h_ses4+Regression!B16</f>
        <v>0.89400000000000002</v>
      </c>
      <c r="F20" s="48">
        <f>h_c+h_ses5+Regression!B16</f>
        <v>0.90629999999999999</v>
      </c>
      <c r="G20" s="48">
        <f>h_c+h_n+Regression!B16</f>
        <v>0.80579999999999996</v>
      </c>
      <c r="H20" s="48">
        <f>h_c+h_n+h_ses2+Regression!B16</f>
        <v>0.84199999999999997</v>
      </c>
      <c r="I20" s="48">
        <f>h_c+h_n+h_ses3+Regression!B16</f>
        <v>0.85199999999999998</v>
      </c>
      <c r="J20" s="48">
        <f>h_c+h_n+h_ses4+Regression!B16</f>
        <v>0.88400000000000001</v>
      </c>
      <c r="K20" s="140">
        <f>h_c+h_n+h_ses5+Regression!B16</f>
        <v>0.89629999999999999</v>
      </c>
      <c r="L20">
        <v>10</v>
      </c>
    </row>
    <row r="21" spans="1:12" x14ac:dyDescent="0.2">
      <c r="A21" s="9" t="s">
        <v>11</v>
      </c>
      <c r="B21" s="48">
        <f>h_c+Regression!B17</f>
        <v>0.80010000000000003</v>
      </c>
      <c r="C21" s="48">
        <f>h_c+h_ses2+Regression!B17</f>
        <v>0.83630000000000004</v>
      </c>
      <c r="D21" s="48">
        <f>h_c+h_ses3+Regression!B17</f>
        <v>0.84630000000000005</v>
      </c>
      <c r="E21" s="48">
        <f>h_c+h_ses4+Regression!B17</f>
        <v>0.87830000000000008</v>
      </c>
      <c r="F21" s="48">
        <f>h_c+h_ses5+Regression!B17</f>
        <v>0.89060000000000006</v>
      </c>
      <c r="G21" s="48">
        <f>h_c+h_n+Regression!B17</f>
        <v>0.79010000000000002</v>
      </c>
      <c r="H21" s="48">
        <f>h_c+h_n+h_ses2+Regression!B17</f>
        <v>0.82630000000000003</v>
      </c>
      <c r="I21" s="48">
        <f>h_c+h_n+h_ses3+Regression!B17</f>
        <v>0.83630000000000004</v>
      </c>
      <c r="J21" s="48">
        <f>h_c+h_n+h_ses4+Regression!B17</f>
        <v>0.86830000000000007</v>
      </c>
      <c r="K21" s="140">
        <f>h_c+h_n+h_ses5+Regression!B17</f>
        <v>0.88060000000000005</v>
      </c>
      <c r="L21">
        <v>11</v>
      </c>
    </row>
    <row r="22" spans="1:12" x14ac:dyDescent="0.2">
      <c r="A22" s="9" t="s">
        <v>12</v>
      </c>
      <c r="B22" s="48">
        <f>h_c+Regression!B18</f>
        <v>0.76400000000000001</v>
      </c>
      <c r="C22" s="48">
        <f>h_c+h_ses2+Regression!B18</f>
        <v>0.80020000000000002</v>
      </c>
      <c r="D22" s="48">
        <f>h_c+h_ses3+Regression!B18</f>
        <v>0.81020000000000003</v>
      </c>
      <c r="E22" s="48">
        <f>h_c+h_ses4+Regression!B18</f>
        <v>0.84220000000000006</v>
      </c>
      <c r="F22" s="48">
        <f>h_c+h_ses5+Regression!B18</f>
        <v>0.85450000000000004</v>
      </c>
      <c r="G22" s="48">
        <f>h_c+h_n+Regression!B18</f>
        <v>0.754</v>
      </c>
      <c r="H22" s="48">
        <f>h_c+h_n+h_ses2+Regression!B18</f>
        <v>0.79020000000000001</v>
      </c>
      <c r="I22" s="48">
        <f>h_c+h_n+h_ses3+Regression!B18</f>
        <v>0.80020000000000002</v>
      </c>
      <c r="J22" s="48">
        <f>h_c+h_n+h_ses4+Regression!B18</f>
        <v>0.83220000000000005</v>
      </c>
      <c r="K22" s="140">
        <f>h_c+h_n+h_ses5+Regression!B18</f>
        <v>0.84450000000000003</v>
      </c>
      <c r="L22">
        <v>12</v>
      </c>
    </row>
    <row r="23" spans="1:12" x14ac:dyDescent="0.2">
      <c r="A23" s="9" t="s">
        <v>13</v>
      </c>
      <c r="B23" s="48">
        <f>h_c+Regression!B19</f>
        <v>0.75600000000000001</v>
      </c>
      <c r="C23" s="48">
        <f>h_c+h_ses2+Regression!B19</f>
        <v>0.79220000000000002</v>
      </c>
      <c r="D23" s="48">
        <f>h_c+h_ses3+Regression!B19</f>
        <v>0.80220000000000002</v>
      </c>
      <c r="E23" s="48">
        <f>h_c+h_ses4+Regression!B19</f>
        <v>0.83420000000000005</v>
      </c>
      <c r="F23" s="48">
        <f>h_c+h_ses5+Regression!B19</f>
        <v>0.84650000000000003</v>
      </c>
      <c r="G23" s="48">
        <f>h_c+h_n+Regression!B19</f>
        <v>0.746</v>
      </c>
      <c r="H23" s="48">
        <f>h_c+h_n+h_ses2+Regression!B19</f>
        <v>0.78220000000000001</v>
      </c>
      <c r="I23" s="48">
        <f>h_c+h_n+h_ses3+Regression!B19</f>
        <v>0.79220000000000002</v>
      </c>
      <c r="J23" s="48">
        <f>h_c+h_n+h_ses4+Regression!B19</f>
        <v>0.82420000000000004</v>
      </c>
      <c r="K23" s="140">
        <f>h_c+h_n+h_ses5+Regression!B19</f>
        <v>0.83650000000000002</v>
      </c>
      <c r="L23">
        <v>13</v>
      </c>
    </row>
    <row r="24" spans="1:12" x14ac:dyDescent="0.2">
      <c r="A24" s="9" t="s">
        <v>14</v>
      </c>
      <c r="B24" s="48">
        <f>h_c+Regression!B20</f>
        <v>0.77600000000000002</v>
      </c>
      <c r="C24" s="48">
        <f>h_c+h_ses2+Regression!B20</f>
        <v>0.81220000000000003</v>
      </c>
      <c r="D24" s="48">
        <f>h_c+h_ses3+Regression!B20</f>
        <v>0.82220000000000004</v>
      </c>
      <c r="E24" s="48">
        <f>h_c+h_ses4+Regression!B20</f>
        <v>0.85420000000000007</v>
      </c>
      <c r="F24" s="48">
        <f>h_c+h_ses5+Regression!B20</f>
        <v>0.86650000000000005</v>
      </c>
      <c r="G24" s="48">
        <f>h_c+h_n+Regression!B20</f>
        <v>0.76600000000000001</v>
      </c>
      <c r="H24" s="48">
        <f>h_c+h_n+h_ses2+Regression!B20</f>
        <v>0.80220000000000002</v>
      </c>
      <c r="I24" s="48">
        <f>h_c+h_n+h_ses3+Regression!B20</f>
        <v>0.81220000000000003</v>
      </c>
      <c r="J24" s="48">
        <f>h_c+h_n+h_ses4+Regression!B20</f>
        <v>0.84420000000000006</v>
      </c>
      <c r="K24" s="140">
        <f>h_c+h_n+h_ses5+Regression!B20</f>
        <v>0.85650000000000004</v>
      </c>
      <c r="L24">
        <v>14</v>
      </c>
    </row>
    <row r="25" spans="1:12" x14ac:dyDescent="0.2">
      <c r="A25" s="9" t="s">
        <v>15</v>
      </c>
      <c r="B25" s="48">
        <f>h_c+Regression!B21</f>
        <v>0.72099999999999997</v>
      </c>
      <c r="C25" s="48">
        <f>h_c+h_ses2+Regression!B21</f>
        <v>0.75719999999999998</v>
      </c>
      <c r="D25" s="48">
        <f>h_c+h_ses3+Regression!B21</f>
        <v>0.76719999999999999</v>
      </c>
      <c r="E25" s="48">
        <f>h_c+h_ses4+Regression!B21</f>
        <v>0.79920000000000002</v>
      </c>
      <c r="F25" s="48">
        <f>h_c+h_ses5+Regression!B21</f>
        <v>0.8115</v>
      </c>
      <c r="G25" s="48">
        <f>h_c+h_n+Regression!B21</f>
        <v>0.71099999999999997</v>
      </c>
      <c r="H25" s="48">
        <f>h_c+h_n+h_ses2+Regression!B21</f>
        <v>0.74719999999999998</v>
      </c>
      <c r="I25" s="48">
        <f>h_c+h_n+h_ses3+Regression!B21</f>
        <v>0.75719999999999998</v>
      </c>
      <c r="J25" s="48">
        <f>h_c+h_n+h_ses4+Regression!B21</f>
        <v>0.78920000000000001</v>
      </c>
      <c r="K25" s="140">
        <f>h_c+h_n+h_ses5+Regression!B21</f>
        <v>0.80149999999999999</v>
      </c>
      <c r="L25">
        <v>15</v>
      </c>
    </row>
    <row r="26" spans="1:12" x14ac:dyDescent="0.2">
      <c r="A26" s="9" t="s">
        <v>16</v>
      </c>
      <c r="B26" s="48">
        <f>h_c+Regression!B22</f>
        <v>0.71300000000000008</v>
      </c>
      <c r="C26" s="48">
        <f>h_c+h_ses2+Regression!B22</f>
        <v>0.74920000000000009</v>
      </c>
      <c r="D26" s="48">
        <f>h_c+h_ses3+Regression!B22</f>
        <v>0.7592000000000001</v>
      </c>
      <c r="E26" s="48">
        <f>h_c+h_ses4+Regression!B22</f>
        <v>0.79120000000000013</v>
      </c>
      <c r="F26" s="48">
        <f>h_c+h_ses5+Regression!B22</f>
        <v>0.8035000000000001</v>
      </c>
      <c r="G26" s="48">
        <f>h_c+h_n+Regression!B22</f>
        <v>0.70300000000000007</v>
      </c>
      <c r="H26" s="48">
        <f>h_c+h_n+h_ses2+Regression!B22</f>
        <v>0.73920000000000008</v>
      </c>
      <c r="I26" s="48">
        <f>h_c+h_n+h_ses3+Regression!B22</f>
        <v>0.74920000000000009</v>
      </c>
      <c r="J26" s="48">
        <f>h_c+h_n+h_ses4+Regression!B22</f>
        <v>0.78120000000000012</v>
      </c>
      <c r="K26" s="140">
        <f>h_c+h_n+h_ses5+Regression!B22</f>
        <v>0.79350000000000009</v>
      </c>
      <c r="L26">
        <v>16</v>
      </c>
    </row>
    <row r="27" spans="1:12" x14ac:dyDescent="0.2">
      <c r="A27" s="9" t="s">
        <v>17</v>
      </c>
      <c r="B27" s="48">
        <f>h_c+Regression!B23</f>
        <v>0.68500000000000005</v>
      </c>
      <c r="C27" s="48">
        <f>h_c+h_ses2+Regression!B23</f>
        <v>0.72120000000000006</v>
      </c>
      <c r="D27" s="48">
        <f>h_c+h_ses3+Regression!B23</f>
        <v>0.73120000000000007</v>
      </c>
      <c r="E27" s="48">
        <f>h_c+h_ses4+Regression!B23</f>
        <v>0.7632000000000001</v>
      </c>
      <c r="F27" s="48">
        <f>h_c+h_ses5+Regression!B23</f>
        <v>0.77550000000000008</v>
      </c>
      <c r="G27" s="48">
        <f>h_c+h_n+Regression!B23</f>
        <v>0.67500000000000004</v>
      </c>
      <c r="H27" s="48">
        <f>h_c+h_n+h_ses2+Regression!B23</f>
        <v>0.71120000000000005</v>
      </c>
      <c r="I27" s="48">
        <f>h_c+h_n+h_ses3+Regression!B23</f>
        <v>0.72120000000000006</v>
      </c>
      <c r="J27" s="48">
        <f>h_c+h_n+h_ses4+Regression!B23</f>
        <v>0.75320000000000009</v>
      </c>
      <c r="K27" s="140">
        <f>h_c+h_n+h_ses5+Regression!B23</f>
        <v>0.76550000000000007</v>
      </c>
      <c r="L27">
        <v>17</v>
      </c>
    </row>
    <row r="28" spans="1:12" x14ac:dyDescent="0.2">
      <c r="A28" s="10" t="s">
        <v>18</v>
      </c>
      <c r="B28" s="49">
        <f>h_c+Regression!B24</f>
        <v>0.64700000000000002</v>
      </c>
      <c r="C28" s="49">
        <f>h_c+h_ses2+Regression!B24</f>
        <v>0.68320000000000003</v>
      </c>
      <c r="D28" s="49">
        <f>h_c+h_ses3+Regression!B24</f>
        <v>0.69320000000000004</v>
      </c>
      <c r="E28" s="49">
        <f>h_c+h_ses4+Regression!B24</f>
        <v>0.72520000000000007</v>
      </c>
      <c r="F28" s="49">
        <f>h_c+h_ses5+Regression!B24</f>
        <v>0.73750000000000004</v>
      </c>
      <c r="G28" s="49">
        <f>h_c+h_n+Regression!B24</f>
        <v>0.63700000000000001</v>
      </c>
      <c r="H28" s="49">
        <f>h_c+h_n+h_ses2+Regression!B24</f>
        <v>0.67320000000000002</v>
      </c>
      <c r="I28" s="49">
        <f>h_c+h_n+h_ses3+Regression!B24</f>
        <v>0.68320000000000003</v>
      </c>
      <c r="J28" s="49">
        <f>h_c+h_n+h_ses4+Regression!B24</f>
        <v>0.71520000000000006</v>
      </c>
      <c r="K28" s="132">
        <f>h_c+h_n+h_ses5+Regression!B24</f>
        <v>0.72750000000000004</v>
      </c>
      <c r="L28">
        <v>18</v>
      </c>
    </row>
    <row r="31" spans="1:12" ht="15.75" x14ac:dyDescent="0.25">
      <c r="A31" s="40" t="s">
        <v>136</v>
      </c>
    </row>
    <row r="32" spans="1:12" ht="15" x14ac:dyDescent="0.25">
      <c r="A32" s="39"/>
      <c r="B32" s="162"/>
      <c r="C32" s="34"/>
      <c r="D32" s="35" t="s">
        <v>51</v>
      </c>
      <c r="E32" s="34"/>
      <c r="F32" s="34"/>
      <c r="G32" s="34"/>
      <c r="H32" s="34"/>
      <c r="I32" s="35" t="s">
        <v>41</v>
      </c>
      <c r="J32" s="34"/>
      <c r="K32" s="36"/>
    </row>
    <row r="33" spans="1:11" x14ac:dyDescent="0.2">
      <c r="A33" s="38" t="s">
        <v>0</v>
      </c>
      <c r="B33" s="33" t="s">
        <v>48</v>
      </c>
      <c r="C33" s="33" t="s">
        <v>42</v>
      </c>
      <c r="D33" s="33" t="s">
        <v>43</v>
      </c>
      <c r="E33" s="33" t="s">
        <v>44</v>
      </c>
      <c r="F33" s="33" t="s">
        <v>45</v>
      </c>
      <c r="G33" s="33" t="s">
        <v>48</v>
      </c>
      <c r="H33" s="33" t="s">
        <v>42</v>
      </c>
      <c r="I33" s="33" t="s">
        <v>43</v>
      </c>
      <c r="J33" s="33" t="s">
        <v>44</v>
      </c>
      <c r="K33" s="37" t="s">
        <v>45</v>
      </c>
    </row>
    <row r="34" spans="1:11" x14ac:dyDescent="0.2">
      <c r="A34" s="8" t="s">
        <v>1</v>
      </c>
      <c r="B34" s="106">
        <v>1.15586399102994E-3</v>
      </c>
      <c r="C34" s="106">
        <v>9.1819932460718377E-4</v>
      </c>
      <c r="D34" s="106">
        <v>7.441032256387428E-4</v>
      </c>
      <c r="E34" s="106">
        <v>6.9441461563793079E-4</v>
      </c>
      <c r="F34" s="106">
        <v>6.3048749292953313E-4</v>
      </c>
      <c r="G34" s="106">
        <v>1.5233283070112784E-3</v>
      </c>
      <c r="H34" s="106">
        <v>1.1304574495815977E-3</v>
      </c>
      <c r="I34" s="106">
        <v>1.0431251532866204E-3</v>
      </c>
      <c r="J34" s="106">
        <v>7.3280049080591016E-4</v>
      </c>
      <c r="K34" s="107">
        <v>7.3668989809694155E-4</v>
      </c>
    </row>
    <row r="35" spans="1:11" x14ac:dyDescent="0.2">
      <c r="A35" s="8" t="s">
        <v>2</v>
      </c>
      <c r="B35" s="106">
        <v>8.2373679961778606E-5</v>
      </c>
      <c r="C35" s="106">
        <v>7.6088394865687437E-5</v>
      </c>
      <c r="D35" s="106">
        <v>1.0184410577237843E-4</v>
      </c>
      <c r="E35" s="106">
        <v>7.35564545788893E-5</v>
      </c>
      <c r="F35" s="106">
        <v>6.1688623247014961E-5</v>
      </c>
      <c r="G35" s="106">
        <v>9.4234423835026936E-5</v>
      </c>
      <c r="H35" s="106">
        <v>1.1403953370501774E-4</v>
      </c>
      <c r="I35" s="106">
        <v>9.3599201286815689E-5</v>
      </c>
      <c r="J35" s="106">
        <v>8.4271438302773233E-5</v>
      </c>
      <c r="K35" s="107">
        <v>6.1783393924416146E-5</v>
      </c>
    </row>
    <row r="36" spans="1:11" x14ac:dyDescent="0.2">
      <c r="A36" s="8" t="s">
        <v>3</v>
      </c>
      <c r="B36" s="106">
        <v>9.9855058869096066E-5</v>
      </c>
      <c r="C36" s="106">
        <v>1.1278288237802707E-4</v>
      </c>
      <c r="D36" s="106">
        <v>5.8605482542891887E-5</v>
      </c>
      <c r="E36" s="106">
        <v>5.7631282260010731E-5</v>
      </c>
      <c r="F36" s="106">
        <v>7.2562956610650259E-5</v>
      </c>
      <c r="G36" s="106">
        <v>1.336156690514159E-4</v>
      </c>
      <c r="H36" s="106">
        <v>9.4258004356066348E-5</v>
      </c>
      <c r="I36" s="106">
        <v>9.4697633962078856E-5</v>
      </c>
      <c r="J36" s="106">
        <v>1.126110754698953E-4</v>
      </c>
      <c r="K36" s="107">
        <v>8.4283604965865142E-5</v>
      </c>
    </row>
    <row r="37" spans="1:11" x14ac:dyDescent="0.2">
      <c r="A37" s="9" t="s">
        <v>4</v>
      </c>
      <c r="B37" s="106">
        <v>1.7262933974846234E-4</v>
      </c>
      <c r="C37" s="106">
        <v>1.5162673829224971E-4</v>
      </c>
      <c r="D37" s="106">
        <v>1.4243834572767776E-4</v>
      </c>
      <c r="E37" s="106">
        <v>1.2580365360295042E-4</v>
      </c>
      <c r="F37" s="106">
        <v>1.144928918996279E-4</v>
      </c>
      <c r="G37" s="106">
        <v>3.9251637949343877E-4</v>
      </c>
      <c r="H37" s="106">
        <v>3.0485435732517202E-4</v>
      </c>
      <c r="I37" s="106">
        <v>2.7912023809897163E-4</v>
      </c>
      <c r="J37" s="106">
        <v>3.3249122937855215E-4</v>
      </c>
      <c r="K37" s="107">
        <v>2.364045236005591E-4</v>
      </c>
    </row>
    <row r="38" spans="1:11" x14ac:dyDescent="0.2">
      <c r="A38" s="9" t="s">
        <v>5</v>
      </c>
      <c r="B38" s="106">
        <v>2.0546807375866681E-4</v>
      </c>
      <c r="C38" s="106">
        <v>1.9531885803574336E-4</v>
      </c>
      <c r="D38" s="106">
        <v>1.9745787095281885E-4</v>
      </c>
      <c r="E38" s="106">
        <v>2.0004272098787199E-4</v>
      </c>
      <c r="F38" s="106">
        <v>1.632458043837471E-4</v>
      </c>
      <c r="G38" s="106">
        <v>5.7501071098383207E-4</v>
      </c>
      <c r="H38" s="106">
        <v>4.3092892263059737E-4</v>
      </c>
      <c r="I38" s="106">
        <v>4.6523522946163306E-4</v>
      </c>
      <c r="J38" s="106">
        <v>4.0260584253990395E-4</v>
      </c>
      <c r="K38" s="107">
        <v>3.7908311485864099E-4</v>
      </c>
    </row>
    <row r="39" spans="1:11" x14ac:dyDescent="0.2">
      <c r="A39" s="9" t="s">
        <v>6</v>
      </c>
      <c r="B39" s="106">
        <v>2.9316139960138194E-4</v>
      </c>
      <c r="C39" s="106">
        <v>2.8094485959393513E-4</v>
      </c>
      <c r="D39" s="106">
        <v>2.3119223634452047E-4</v>
      </c>
      <c r="E39" s="106">
        <v>2.1719344696342877E-4</v>
      </c>
      <c r="F39" s="106">
        <v>2.1908850754380718E-4</v>
      </c>
      <c r="G39" s="106">
        <v>7.5052536775743024E-4</v>
      </c>
      <c r="H39" s="106">
        <v>5.3405258398425671E-4</v>
      </c>
      <c r="I39" s="106">
        <v>5.3024443175016191E-4</v>
      </c>
      <c r="J39" s="106">
        <v>4.1816679755627404E-4</v>
      </c>
      <c r="K39" s="107">
        <v>4.009265858873842E-4</v>
      </c>
    </row>
    <row r="40" spans="1:11" x14ac:dyDescent="0.2">
      <c r="A40" s="9" t="s">
        <v>7</v>
      </c>
      <c r="B40" s="106">
        <v>5.6342060964880889E-4</v>
      </c>
      <c r="C40" s="106">
        <v>4.0481037829648216E-4</v>
      </c>
      <c r="D40" s="106">
        <v>3.1189880125973994E-4</v>
      </c>
      <c r="E40" s="106">
        <v>3.3208058063012293E-4</v>
      </c>
      <c r="F40" s="106">
        <v>3.2705813009006678E-4</v>
      </c>
      <c r="G40" s="106">
        <v>1.0565456876313567E-3</v>
      </c>
      <c r="H40" s="106">
        <v>7.6939477367742894E-4</v>
      </c>
      <c r="I40" s="106">
        <v>6.2388689782546559E-4</v>
      </c>
      <c r="J40" s="106">
        <v>5.5166308250831624E-4</v>
      </c>
      <c r="K40" s="107">
        <v>4.5250256929424941E-4</v>
      </c>
    </row>
    <row r="41" spans="1:11" x14ac:dyDescent="0.2">
      <c r="A41" s="9" t="s">
        <v>8</v>
      </c>
      <c r="B41" s="106">
        <v>1.0107169407853522E-3</v>
      </c>
      <c r="C41" s="106">
        <v>6.699916042545857E-4</v>
      </c>
      <c r="D41" s="106">
        <v>5.5079054643134852E-4</v>
      </c>
      <c r="E41" s="106">
        <v>4.5471885252155336E-4</v>
      </c>
      <c r="F41" s="106">
        <v>4.3017788764480636E-4</v>
      </c>
      <c r="G41" s="106">
        <v>1.7069165118595699E-3</v>
      </c>
      <c r="H41" s="106">
        <v>1.1631649990126623E-3</v>
      </c>
      <c r="I41" s="106">
        <v>9.6674400618716164E-4</v>
      </c>
      <c r="J41" s="106">
        <v>7.1335495591466375E-4</v>
      </c>
      <c r="K41" s="107">
        <v>5.7542049337458261E-4</v>
      </c>
    </row>
    <row r="42" spans="1:11" x14ac:dyDescent="0.2">
      <c r="A42" s="9" t="s">
        <v>9</v>
      </c>
      <c r="B42" s="106">
        <v>1.5006171893278688E-3</v>
      </c>
      <c r="C42" s="106">
        <v>1.1430643584649828E-3</v>
      </c>
      <c r="D42" s="106">
        <v>9.2644640143234856E-4</v>
      </c>
      <c r="E42" s="106">
        <v>7.4026776833434663E-4</v>
      </c>
      <c r="F42" s="106">
        <v>6.1956363282958361E-4</v>
      </c>
      <c r="G42" s="106">
        <v>2.9659531068894165E-3</v>
      </c>
      <c r="H42" s="106">
        <v>1.9371236473646445E-3</v>
      </c>
      <c r="I42" s="106">
        <v>1.3465109757839658E-3</v>
      </c>
      <c r="J42" s="106">
        <v>1.1374557326979029E-3</v>
      </c>
      <c r="K42" s="107">
        <v>8.7799242667351257E-4</v>
      </c>
    </row>
    <row r="43" spans="1:11" x14ac:dyDescent="0.2">
      <c r="A43" s="9" t="s">
        <v>10</v>
      </c>
      <c r="B43" s="106">
        <v>2.4213956196533345E-3</v>
      </c>
      <c r="C43" s="106">
        <v>1.8737690931754938E-3</v>
      </c>
      <c r="D43" s="106">
        <v>1.4851572974192225E-3</v>
      </c>
      <c r="E43" s="106">
        <v>1.2611126562005505E-3</v>
      </c>
      <c r="F43" s="106">
        <v>1.0364519937401046E-3</v>
      </c>
      <c r="G43" s="106">
        <v>4.2553672124944581E-3</v>
      </c>
      <c r="H43" s="106">
        <v>2.9089586836961957E-3</v>
      </c>
      <c r="I43" s="106">
        <v>2.1048956793165764E-3</v>
      </c>
      <c r="J43" s="106">
        <v>1.6645745783987339E-3</v>
      </c>
      <c r="K43" s="107">
        <v>1.318788434798813E-3</v>
      </c>
    </row>
    <row r="44" spans="1:11" x14ac:dyDescent="0.2">
      <c r="A44" s="9" t="s">
        <v>11</v>
      </c>
      <c r="B44" s="106">
        <v>3.8322922058506756E-3</v>
      </c>
      <c r="C44" s="106">
        <v>2.87949940548396E-3</v>
      </c>
      <c r="D44" s="106">
        <v>2.3923178778471363E-3</v>
      </c>
      <c r="E44" s="106">
        <v>2.0576727247849573E-3</v>
      </c>
      <c r="F44" s="106">
        <v>1.5888504590296261E-3</v>
      </c>
      <c r="G44" s="106">
        <v>6.209257790587462E-3</v>
      </c>
      <c r="H44" s="106">
        <v>4.2596989367451408E-3</v>
      </c>
      <c r="I44" s="106">
        <v>3.2861375985133059E-3</v>
      </c>
      <c r="J44" s="106">
        <v>2.6831851935496011E-3</v>
      </c>
      <c r="K44" s="107">
        <v>2.0654215100757668E-3</v>
      </c>
    </row>
    <row r="45" spans="1:11" x14ac:dyDescent="0.2">
      <c r="A45" s="9" t="s">
        <v>12</v>
      </c>
      <c r="B45" s="106">
        <v>6.2170763400950851E-3</v>
      </c>
      <c r="C45" s="106">
        <v>4.746824332390054E-3</v>
      </c>
      <c r="D45" s="106">
        <v>3.8673447764356857E-3</v>
      </c>
      <c r="E45" s="106">
        <v>3.2564091250055155E-3</v>
      </c>
      <c r="F45" s="106">
        <v>2.6911271953353796E-3</v>
      </c>
      <c r="G45" s="106">
        <v>9.6153100249012878E-3</v>
      </c>
      <c r="H45" s="106">
        <v>7.0853577639528841E-3</v>
      </c>
      <c r="I45" s="106">
        <v>5.4001424992826674E-3</v>
      </c>
      <c r="J45" s="106">
        <v>4.3418938176525874E-3</v>
      </c>
      <c r="K45" s="107">
        <v>3.5838098239611002E-3</v>
      </c>
    </row>
    <row r="46" spans="1:11" x14ac:dyDescent="0.2">
      <c r="A46" s="9" t="s">
        <v>13</v>
      </c>
      <c r="B46" s="106">
        <v>9.7695455524445408E-3</v>
      </c>
      <c r="C46" s="106">
        <v>7.4346168383429539E-3</v>
      </c>
      <c r="D46" s="106">
        <v>5.8441638208485865E-3</v>
      </c>
      <c r="E46" s="106">
        <v>4.903138970340816E-3</v>
      </c>
      <c r="F46" s="106">
        <v>4.3199727875729912E-3</v>
      </c>
      <c r="G46" s="106">
        <v>1.5713780705460378E-2</v>
      </c>
      <c r="H46" s="106">
        <v>1.1252046603682557E-2</v>
      </c>
      <c r="I46" s="106">
        <v>8.9644801792896044E-3</v>
      </c>
      <c r="J46" s="106">
        <v>7.1543594649680015E-3</v>
      </c>
      <c r="K46" s="107">
        <v>6.188593338126048E-3</v>
      </c>
    </row>
    <row r="47" spans="1:11" x14ac:dyDescent="0.2">
      <c r="A47" s="9" t="s">
        <v>14</v>
      </c>
      <c r="B47" s="106">
        <v>1.5390209037887806E-2</v>
      </c>
      <c r="C47" s="106">
        <v>1.1118524364742928E-2</v>
      </c>
      <c r="D47" s="106">
        <v>9.1185806136567099E-3</v>
      </c>
      <c r="E47" s="106">
        <v>7.7488493910781303E-3</v>
      </c>
      <c r="F47" s="106">
        <v>6.8183833308704004E-3</v>
      </c>
      <c r="G47" s="106">
        <v>2.3695179883784993E-2</v>
      </c>
      <c r="H47" s="106">
        <v>1.7762027491408934E-2</v>
      </c>
      <c r="I47" s="106">
        <v>1.4082955148025976E-2</v>
      </c>
      <c r="J47" s="106">
        <v>1.1588199417339266E-2</v>
      </c>
      <c r="K47" s="107">
        <v>9.6848895097552054E-3</v>
      </c>
    </row>
    <row r="48" spans="1:11" x14ac:dyDescent="0.2">
      <c r="A48" s="9" t="s">
        <v>15</v>
      </c>
      <c r="B48" s="106">
        <v>2.4341539405385575E-2</v>
      </c>
      <c r="C48" s="106">
        <v>1.9266641379632854E-2</v>
      </c>
      <c r="D48" s="106">
        <v>1.574505276614618E-2</v>
      </c>
      <c r="E48" s="106">
        <v>1.3430723836017334E-2</v>
      </c>
      <c r="F48" s="106">
        <v>1.1529006071805702E-2</v>
      </c>
      <c r="G48" s="106">
        <v>3.6441381939999726E-2</v>
      </c>
      <c r="H48" s="106">
        <v>2.9822854953282046E-2</v>
      </c>
      <c r="I48" s="106">
        <v>2.4077416381859375E-2</v>
      </c>
      <c r="J48" s="106">
        <v>2.0564411569514215E-2</v>
      </c>
      <c r="K48" s="107">
        <v>1.7807186455457057E-2</v>
      </c>
    </row>
    <row r="49" spans="1:16" x14ac:dyDescent="0.2">
      <c r="A49" s="9" t="s">
        <v>16</v>
      </c>
      <c r="B49" s="106">
        <v>3.8982804351890971E-2</v>
      </c>
      <c r="C49" s="106">
        <v>3.2741676097444758E-2</v>
      </c>
      <c r="D49" s="106">
        <v>2.7721638884245822E-2</v>
      </c>
      <c r="E49" s="106">
        <v>2.4294909637980613E-2</v>
      </c>
      <c r="F49" s="106">
        <v>2.1581623300821008E-2</v>
      </c>
      <c r="G49" s="106">
        <v>5.6973875308404344E-2</v>
      </c>
      <c r="H49" s="106">
        <v>4.6799382441138924E-2</v>
      </c>
      <c r="I49" s="106">
        <v>4.0284274485219658E-2</v>
      </c>
      <c r="J49" s="106">
        <v>3.60585131577498E-2</v>
      </c>
      <c r="K49" s="107">
        <v>3.2142105438069814E-2</v>
      </c>
    </row>
    <row r="50" spans="1:16" x14ac:dyDescent="0.2">
      <c r="A50" s="9" t="s">
        <v>17</v>
      </c>
      <c r="B50" s="106">
        <v>6.7027064016149454E-2</v>
      </c>
      <c r="C50" s="106">
        <v>5.8815067360047185E-2</v>
      </c>
      <c r="D50" s="106">
        <v>5.2693615226184272E-2</v>
      </c>
      <c r="E50" s="106">
        <v>4.9482362191591515E-2</v>
      </c>
      <c r="F50" s="106">
        <v>4.3666845362834446E-2</v>
      </c>
      <c r="G50" s="106">
        <v>9.252529988668777E-2</v>
      </c>
      <c r="H50" s="106">
        <v>8.0494564058836066E-2</v>
      </c>
      <c r="I50" s="106">
        <v>7.2232848376794792E-2</v>
      </c>
      <c r="J50" s="106">
        <v>6.715740165384064E-2</v>
      </c>
      <c r="K50" s="107">
        <v>6.1204982976672907E-2</v>
      </c>
    </row>
    <row r="51" spans="1:16" x14ac:dyDescent="0.2">
      <c r="A51" s="10" t="s">
        <v>18</v>
      </c>
      <c r="B51" s="108">
        <v>0.14865213050339784</v>
      </c>
      <c r="C51" s="108">
        <v>0.14684066376671501</v>
      </c>
      <c r="D51" s="108">
        <v>0.14363027803526923</v>
      </c>
      <c r="E51" s="108">
        <v>0.14035893064026056</v>
      </c>
      <c r="F51" s="108">
        <v>0.13212294579526548</v>
      </c>
      <c r="G51" s="108">
        <v>0.17543766671966365</v>
      </c>
      <c r="H51" s="108">
        <v>0.16825932430750509</v>
      </c>
      <c r="I51" s="108">
        <v>0.16557763862419458</v>
      </c>
      <c r="J51" s="108">
        <v>0.15628445135075544</v>
      </c>
      <c r="K51" s="109">
        <v>0.14690301116738361</v>
      </c>
    </row>
    <row r="54" spans="1:16" ht="15.75" x14ac:dyDescent="0.25">
      <c r="A54" s="90" t="s">
        <v>137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</row>
    <row r="55" spans="1:16" x14ac:dyDescent="0.2">
      <c r="A55" s="71"/>
      <c r="B55" s="58"/>
      <c r="C55" s="58"/>
      <c r="D55" s="69" t="s">
        <v>50</v>
      </c>
      <c r="E55" s="58"/>
      <c r="F55" s="58"/>
      <c r="G55" s="58"/>
      <c r="H55" s="58"/>
      <c r="I55" s="69" t="s">
        <v>47</v>
      </c>
      <c r="J55" s="58"/>
      <c r="K55" s="58"/>
      <c r="L55" s="58"/>
      <c r="M55" s="58"/>
      <c r="N55" s="69" t="s">
        <v>41</v>
      </c>
      <c r="O55" s="58"/>
      <c r="P55" s="70"/>
    </row>
    <row r="56" spans="1:16" x14ac:dyDescent="0.2">
      <c r="A56" s="51" t="s">
        <v>0</v>
      </c>
      <c r="B56" s="33" t="s">
        <v>48</v>
      </c>
      <c r="C56" s="33" t="s">
        <v>42</v>
      </c>
      <c r="D56" s="33" t="s">
        <v>43</v>
      </c>
      <c r="E56" s="33" t="s">
        <v>44</v>
      </c>
      <c r="F56" s="33" t="s">
        <v>45</v>
      </c>
      <c r="G56" s="33" t="s">
        <v>48</v>
      </c>
      <c r="H56" s="33" t="s">
        <v>42</v>
      </c>
      <c r="I56" s="33" t="s">
        <v>43</v>
      </c>
      <c r="J56" s="33" t="s">
        <v>44</v>
      </c>
      <c r="K56" s="33" t="s">
        <v>45</v>
      </c>
      <c r="L56" s="33" t="s">
        <v>48</v>
      </c>
      <c r="M56" s="33" t="s">
        <v>42</v>
      </c>
      <c r="N56" s="33" t="s">
        <v>43</v>
      </c>
      <c r="O56" s="33" t="s">
        <v>44</v>
      </c>
      <c r="P56" s="37" t="s">
        <v>45</v>
      </c>
    </row>
    <row r="57" spans="1:16" x14ac:dyDescent="0.2">
      <c r="A57" s="8" t="s">
        <v>1</v>
      </c>
      <c r="B57" s="110">
        <f>G57+L57</f>
        <v>889974</v>
      </c>
      <c r="C57" s="110">
        <f t="shared" ref="C57:F57" si="5">H57+M57</f>
        <v>752902</v>
      </c>
      <c r="D57" s="110">
        <f t="shared" si="5"/>
        <v>644178</v>
      </c>
      <c r="E57" s="110">
        <f t="shared" si="5"/>
        <v>589349</v>
      </c>
      <c r="F57" s="110">
        <f t="shared" si="5"/>
        <v>552643</v>
      </c>
      <c r="G57" s="110">
        <v>311596</v>
      </c>
      <c r="H57" s="110">
        <v>441390</v>
      </c>
      <c r="I57" s="110">
        <v>399440</v>
      </c>
      <c r="J57" s="110">
        <v>357556</v>
      </c>
      <c r="K57" s="110">
        <v>352751</v>
      </c>
      <c r="L57" s="110">
        <v>578378</v>
      </c>
      <c r="M57" s="110">
        <v>311512</v>
      </c>
      <c r="N57" s="110">
        <v>244738</v>
      </c>
      <c r="O57" s="110">
        <v>231793</v>
      </c>
      <c r="P57" s="111">
        <v>199892</v>
      </c>
    </row>
    <row r="58" spans="1:16" x14ac:dyDescent="0.2">
      <c r="A58" s="8" t="s">
        <v>2</v>
      </c>
      <c r="B58" s="110">
        <f t="shared" ref="B58:B74" si="6">G58+L58</f>
        <v>843732</v>
      </c>
      <c r="C58" s="110">
        <f t="shared" ref="C58:C74" si="7">H58+M58</f>
        <v>708019</v>
      </c>
      <c r="D58" s="110">
        <f t="shared" ref="D58:D74" si="8">I58+N58</f>
        <v>634727</v>
      </c>
      <c r="E58" s="110">
        <f t="shared" ref="E58:E74" si="9">J58+O58</f>
        <v>612034</v>
      </c>
      <c r="F58" s="110">
        <f t="shared" ref="F58:F74" si="10">K58+P58</f>
        <v>629754</v>
      </c>
      <c r="G58" s="110">
        <v>293344</v>
      </c>
      <c r="H58" s="110">
        <v>408082</v>
      </c>
      <c r="I58" s="110">
        <v>384360</v>
      </c>
      <c r="J58" s="110">
        <v>363193</v>
      </c>
      <c r="K58" s="110">
        <v>397463</v>
      </c>
      <c r="L58" s="110">
        <v>550388</v>
      </c>
      <c r="M58" s="110">
        <v>299937</v>
      </c>
      <c r="N58" s="110">
        <v>250367</v>
      </c>
      <c r="O58" s="110">
        <v>248841</v>
      </c>
      <c r="P58" s="111">
        <v>232291</v>
      </c>
    </row>
    <row r="59" spans="1:16" x14ac:dyDescent="0.2">
      <c r="A59" s="8" t="s">
        <v>3</v>
      </c>
      <c r="B59" s="110">
        <f t="shared" si="6"/>
        <v>716104</v>
      </c>
      <c r="C59" s="110">
        <f t="shared" si="7"/>
        <v>605532</v>
      </c>
      <c r="D59" s="110">
        <f t="shared" si="8"/>
        <v>566616</v>
      </c>
      <c r="E59" s="110">
        <f t="shared" si="9"/>
        <v>570589</v>
      </c>
      <c r="F59" s="110">
        <f t="shared" si="10"/>
        <v>611413</v>
      </c>
      <c r="G59" s="110">
        <v>249495</v>
      </c>
      <c r="H59" s="110">
        <v>342145</v>
      </c>
      <c r="I59" s="110">
        <v>332730</v>
      </c>
      <c r="J59" s="110">
        <v>329251</v>
      </c>
      <c r="K59" s="110">
        <v>377431</v>
      </c>
      <c r="L59" s="110">
        <v>466609</v>
      </c>
      <c r="M59" s="110">
        <v>263387</v>
      </c>
      <c r="N59" s="110">
        <v>233886</v>
      </c>
      <c r="O59" s="110">
        <v>241338</v>
      </c>
      <c r="P59" s="111">
        <v>233982</v>
      </c>
    </row>
    <row r="60" spans="1:16" x14ac:dyDescent="0.2">
      <c r="A60" s="9" t="s">
        <v>4</v>
      </c>
      <c r="B60" s="110">
        <f t="shared" si="6"/>
        <v>706700</v>
      </c>
      <c r="C60" s="110">
        <f t="shared" si="7"/>
        <v>651032</v>
      </c>
      <c r="D60" s="110">
        <f t="shared" si="8"/>
        <v>597456</v>
      </c>
      <c r="E60" s="110">
        <f t="shared" si="9"/>
        <v>597520</v>
      </c>
      <c r="F60" s="110">
        <f t="shared" si="10"/>
        <v>626702</v>
      </c>
      <c r="G60" s="110">
        <v>244118</v>
      </c>
      <c r="H60" s="110">
        <v>348838</v>
      </c>
      <c r="I60" s="112">
        <v>340559</v>
      </c>
      <c r="J60" s="112">
        <v>338857</v>
      </c>
      <c r="K60" s="112">
        <v>382330</v>
      </c>
      <c r="L60" s="112">
        <v>462582</v>
      </c>
      <c r="M60" s="112">
        <v>302194</v>
      </c>
      <c r="N60" s="110">
        <v>256897</v>
      </c>
      <c r="O60" s="110">
        <v>258663</v>
      </c>
      <c r="P60" s="111">
        <v>244372</v>
      </c>
    </row>
    <row r="61" spans="1:16" x14ac:dyDescent="0.2">
      <c r="A61" s="9" t="s">
        <v>5</v>
      </c>
      <c r="B61" s="110">
        <f t="shared" si="6"/>
        <v>841881</v>
      </c>
      <c r="C61" s="110">
        <f t="shared" si="7"/>
        <v>878867</v>
      </c>
      <c r="D61" s="110">
        <f t="shared" si="8"/>
        <v>699543</v>
      </c>
      <c r="E61" s="110">
        <f t="shared" si="9"/>
        <v>615093</v>
      </c>
      <c r="F61" s="110">
        <f t="shared" si="10"/>
        <v>524572</v>
      </c>
      <c r="G61" s="110">
        <v>288718</v>
      </c>
      <c r="H61" s="110">
        <v>443511</v>
      </c>
      <c r="I61" s="110">
        <v>398325</v>
      </c>
      <c r="J61" s="110">
        <v>347507</v>
      </c>
      <c r="K61" s="110">
        <v>321743</v>
      </c>
      <c r="L61" s="110">
        <v>553163</v>
      </c>
      <c r="M61" s="110">
        <v>435356</v>
      </c>
      <c r="N61" s="110">
        <v>301218</v>
      </c>
      <c r="O61" s="110">
        <v>267586</v>
      </c>
      <c r="P61" s="111">
        <v>202829</v>
      </c>
    </row>
    <row r="62" spans="1:16" x14ac:dyDescent="0.2">
      <c r="A62" s="9" t="s">
        <v>6</v>
      </c>
      <c r="B62" s="110">
        <f t="shared" si="6"/>
        <v>945838</v>
      </c>
      <c r="C62" s="110">
        <f t="shared" si="7"/>
        <v>949153</v>
      </c>
      <c r="D62" s="110">
        <f t="shared" si="8"/>
        <v>768654</v>
      </c>
      <c r="E62" s="110">
        <f t="shared" si="9"/>
        <v>643664</v>
      </c>
      <c r="F62" s="110">
        <f t="shared" si="10"/>
        <v>504278</v>
      </c>
      <c r="G62" s="110">
        <v>354233</v>
      </c>
      <c r="H62" s="110">
        <v>554578</v>
      </c>
      <c r="I62" s="110">
        <v>470981</v>
      </c>
      <c r="J62" s="110">
        <v>388030</v>
      </c>
      <c r="K62" s="110">
        <v>319556</v>
      </c>
      <c r="L62" s="110">
        <v>591605</v>
      </c>
      <c r="M62" s="110">
        <v>394575</v>
      </c>
      <c r="N62" s="110">
        <v>297673</v>
      </c>
      <c r="O62" s="110">
        <v>255634</v>
      </c>
      <c r="P62" s="111">
        <v>184722</v>
      </c>
    </row>
    <row r="63" spans="1:16" x14ac:dyDescent="0.2">
      <c r="A63" s="9" t="s">
        <v>7</v>
      </c>
      <c r="B63" s="110">
        <f t="shared" si="6"/>
        <v>901194</v>
      </c>
      <c r="C63" s="110">
        <f t="shared" si="7"/>
        <v>911699</v>
      </c>
      <c r="D63" s="110">
        <f t="shared" si="8"/>
        <v>761931</v>
      </c>
      <c r="E63" s="110">
        <f t="shared" si="9"/>
        <v>650610</v>
      </c>
      <c r="F63" s="110">
        <f t="shared" si="10"/>
        <v>524189</v>
      </c>
      <c r="G63" s="110">
        <v>346884</v>
      </c>
      <c r="H63" s="110">
        <v>557211</v>
      </c>
      <c r="I63" s="110">
        <v>482844</v>
      </c>
      <c r="J63" s="110">
        <v>399013</v>
      </c>
      <c r="K63" s="110">
        <v>333447</v>
      </c>
      <c r="L63" s="110">
        <v>554310</v>
      </c>
      <c r="M63" s="110">
        <v>354488</v>
      </c>
      <c r="N63" s="110">
        <v>279087</v>
      </c>
      <c r="O63" s="110">
        <v>251597</v>
      </c>
      <c r="P63" s="111">
        <v>190742</v>
      </c>
    </row>
    <row r="64" spans="1:16" x14ac:dyDescent="0.2">
      <c r="A64" s="9" t="s">
        <v>8</v>
      </c>
      <c r="B64" s="110">
        <f t="shared" si="6"/>
        <v>771098</v>
      </c>
      <c r="C64" s="110">
        <f t="shared" si="7"/>
        <v>789964</v>
      </c>
      <c r="D64" s="110">
        <f t="shared" si="8"/>
        <v>712829</v>
      </c>
      <c r="E64" s="110">
        <f t="shared" si="9"/>
        <v>663922</v>
      </c>
      <c r="F64" s="110">
        <f t="shared" si="10"/>
        <v>619198</v>
      </c>
      <c r="G64" s="110">
        <v>295849</v>
      </c>
      <c r="H64" s="110">
        <v>480639</v>
      </c>
      <c r="I64" s="110">
        <v>450707</v>
      </c>
      <c r="J64" s="110">
        <v>407456</v>
      </c>
      <c r="K64" s="110">
        <v>395262</v>
      </c>
      <c r="L64" s="110">
        <v>475249</v>
      </c>
      <c r="M64" s="110">
        <v>309325</v>
      </c>
      <c r="N64" s="110">
        <v>262122</v>
      </c>
      <c r="O64" s="110">
        <v>256466</v>
      </c>
      <c r="P64" s="111">
        <v>223936</v>
      </c>
    </row>
    <row r="65" spans="1:16" x14ac:dyDescent="0.2">
      <c r="A65" s="9" t="s">
        <v>9</v>
      </c>
      <c r="B65" s="110">
        <f t="shared" si="6"/>
        <v>698055</v>
      </c>
      <c r="C65" s="110">
        <f t="shared" si="7"/>
        <v>716941</v>
      </c>
      <c r="D65" s="110">
        <f t="shared" si="8"/>
        <v>702636</v>
      </c>
      <c r="E65" s="110">
        <f t="shared" si="9"/>
        <v>701706</v>
      </c>
      <c r="F65" s="110">
        <f t="shared" si="10"/>
        <v>715928</v>
      </c>
      <c r="G65" s="110">
        <v>258714</v>
      </c>
      <c r="H65" s="110">
        <v>417174</v>
      </c>
      <c r="I65" s="110">
        <v>423566</v>
      </c>
      <c r="J65" s="110">
        <v>409848</v>
      </c>
      <c r="K65" s="110">
        <v>445971</v>
      </c>
      <c r="L65" s="110">
        <v>439341</v>
      </c>
      <c r="M65" s="110">
        <v>299767</v>
      </c>
      <c r="N65" s="110">
        <v>279070</v>
      </c>
      <c r="O65" s="110">
        <v>291858</v>
      </c>
      <c r="P65" s="111">
        <v>269957</v>
      </c>
    </row>
    <row r="66" spans="1:16" x14ac:dyDescent="0.2">
      <c r="A66" s="9" t="s">
        <v>10</v>
      </c>
      <c r="B66" s="110">
        <f t="shared" si="6"/>
        <v>731611</v>
      </c>
      <c r="C66" s="110">
        <f t="shared" si="7"/>
        <v>759163</v>
      </c>
      <c r="D66" s="110">
        <f t="shared" si="8"/>
        <v>778317</v>
      </c>
      <c r="E66" s="110">
        <f t="shared" si="9"/>
        <v>797782</v>
      </c>
      <c r="F66" s="110">
        <f t="shared" si="10"/>
        <v>816206</v>
      </c>
      <c r="G66" s="110">
        <v>261645</v>
      </c>
      <c r="H66" s="110">
        <v>419776</v>
      </c>
      <c r="I66" s="110">
        <v>446483</v>
      </c>
      <c r="J66" s="110">
        <v>445241</v>
      </c>
      <c r="K66" s="110">
        <v>494500</v>
      </c>
      <c r="L66" s="110">
        <v>469966</v>
      </c>
      <c r="M66" s="110">
        <v>339387</v>
      </c>
      <c r="N66" s="110">
        <v>331834</v>
      </c>
      <c r="O66" s="110">
        <v>352541</v>
      </c>
      <c r="P66" s="111">
        <v>321706</v>
      </c>
    </row>
    <row r="67" spans="1:16" x14ac:dyDescent="0.2">
      <c r="A67" s="9" t="s">
        <v>11</v>
      </c>
      <c r="B67" s="110">
        <f t="shared" si="6"/>
        <v>693151</v>
      </c>
      <c r="C67" s="110">
        <f t="shared" si="7"/>
        <v>739546</v>
      </c>
      <c r="D67" s="110">
        <f t="shared" si="8"/>
        <v>790302</v>
      </c>
      <c r="E67" s="110">
        <f t="shared" si="9"/>
        <v>816418</v>
      </c>
      <c r="F67" s="110">
        <f t="shared" si="10"/>
        <v>833678</v>
      </c>
      <c r="G67" s="110">
        <v>244306</v>
      </c>
      <c r="H67" s="110">
        <v>401286</v>
      </c>
      <c r="I67" s="110">
        <v>445506</v>
      </c>
      <c r="J67" s="110">
        <v>450218</v>
      </c>
      <c r="K67" s="110">
        <v>499183</v>
      </c>
      <c r="L67" s="110">
        <v>448845</v>
      </c>
      <c r="M67" s="110">
        <v>338260</v>
      </c>
      <c r="N67" s="110">
        <v>344796</v>
      </c>
      <c r="O67" s="110">
        <v>366200</v>
      </c>
      <c r="P67" s="111">
        <v>334495</v>
      </c>
    </row>
    <row r="68" spans="1:16" x14ac:dyDescent="0.2">
      <c r="A68" s="9" t="s">
        <v>12</v>
      </c>
      <c r="B68" s="110">
        <f t="shared" si="6"/>
        <v>589341</v>
      </c>
      <c r="C68" s="110">
        <f t="shared" si="7"/>
        <v>638580</v>
      </c>
      <c r="D68" s="110">
        <f t="shared" si="8"/>
        <v>698989</v>
      </c>
      <c r="E68" s="110">
        <f t="shared" si="9"/>
        <v>721432</v>
      </c>
      <c r="F68" s="110">
        <f t="shared" si="10"/>
        <v>729318</v>
      </c>
      <c r="G68" s="110">
        <v>199919</v>
      </c>
      <c r="H68" s="110">
        <v>340171</v>
      </c>
      <c r="I68" s="110">
        <v>388698</v>
      </c>
      <c r="J68" s="110">
        <v>392181</v>
      </c>
      <c r="K68" s="110">
        <v>432881</v>
      </c>
      <c r="L68" s="110">
        <v>389422</v>
      </c>
      <c r="M68" s="110">
        <v>298409</v>
      </c>
      <c r="N68" s="110">
        <v>310291</v>
      </c>
      <c r="O68" s="110">
        <v>329251</v>
      </c>
      <c r="P68" s="111">
        <v>296437</v>
      </c>
    </row>
    <row r="69" spans="1:16" x14ac:dyDescent="0.2">
      <c r="A69" s="9" t="s">
        <v>13</v>
      </c>
      <c r="B69" s="110">
        <f t="shared" si="6"/>
        <v>484660</v>
      </c>
      <c r="C69" s="110">
        <f t="shared" si="7"/>
        <v>542040</v>
      </c>
      <c r="D69" s="110">
        <f t="shared" si="8"/>
        <v>617541</v>
      </c>
      <c r="E69" s="110">
        <f t="shared" si="9"/>
        <v>642975</v>
      </c>
      <c r="F69" s="110">
        <f t="shared" si="10"/>
        <v>643757</v>
      </c>
      <c r="G69" s="110">
        <v>158643</v>
      </c>
      <c r="H69" s="110">
        <v>283023</v>
      </c>
      <c r="I69" s="110">
        <v>341063</v>
      </c>
      <c r="J69" s="110">
        <v>345773</v>
      </c>
      <c r="K69" s="110">
        <v>376587</v>
      </c>
      <c r="L69" s="110">
        <v>326017</v>
      </c>
      <c r="M69" s="110">
        <v>259017</v>
      </c>
      <c r="N69" s="110">
        <v>276478</v>
      </c>
      <c r="O69" s="110">
        <v>297202</v>
      </c>
      <c r="P69" s="111">
        <v>267170</v>
      </c>
    </row>
    <row r="70" spans="1:16" x14ac:dyDescent="0.2">
      <c r="A70" s="9" t="s">
        <v>14</v>
      </c>
      <c r="B70" s="110">
        <f t="shared" si="6"/>
        <v>445466</v>
      </c>
      <c r="C70" s="110">
        <f t="shared" si="7"/>
        <v>535465</v>
      </c>
      <c r="D70" s="110">
        <f t="shared" si="8"/>
        <v>649020</v>
      </c>
      <c r="E70" s="110">
        <f t="shared" si="9"/>
        <v>695312</v>
      </c>
      <c r="F70" s="110">
        <f t="shared" si="10"/>
        <v>706792</v>
      </c>
      <c r="G70" s="110">
        <v>140202</v>
      </c>
      <c r="H70" s="110">
        <v>274930</v>
      </c>
      <c r="I70" s="110">
        <v>355939</v>
      </c>
      <c r="J70" s="110">
        <v>367404</v>
      </c>
      <c r="K70" s="110">
        <v>410764</v>
      </c>
      <c r="L70" s="110">
        <v>305264</v>
      </c>
      <c r="M70" s="110">
        <v>260535</v>
      </c>
      <c r="N70" s="110">
        <v>293081</v>
      </c>
      <c r="O70" s="110">
        <v>327908</v>
      </c>
      <c r="P70" s="111">
        <v>296028</v>
      </c>
    </row>
    <row r="71" spans="1:16" x14ac:dyDescent="0.2">
      <c r="A71" s="9" t="s">
        <v>15</v>
      </c>
      <c r="B71" s="110">
        <f t="shared" si="6"/>
        <v>330268</v>
      </c>
      <c r="C71" s="110">
        <f t="shared" si="7"/>
        <v>410052</v>
      </c>
      <c r="D71" s="110">
        <f t="shared" si="8"/>
        <v>512469</v>
      </c>
      <c r="E71" s="110">
        <f t="shared" si="9"/>
        <v>557351</v>
      </c>
      <c r="F71" s="110">
        <f t="shared" si="10"/>
        <v>571149</v>
      </c>
      <c r="G71" s="110">
        <v>104512</v>
      </c>
      <c r="H71" s="110">
        <v>209326</v>
      </c>
      <c r="I71" s="110">
        <v>279771</v>
      </c>
      <c r="J71" s="110">
        <v>296161</v>
      </c>
      <c r="K71" s="110">
        <v>332962</v>
      </c>
      <c r="L71" s="110">
        <v>225756</v>
      </c>
      <c r="M71" s="110">
        <v>200726</v>
      </c>
      <c r="N71" s="110">
        <v>232698</v>
      </c>
      <c r="O71" s="110">
        <v>261190</v>
      </c>
      <c r="P71" s="111">
        <v>238187</v>
      </c>
    </row>
    <row r="72" spans="1:16" x14ac:dyDescent="0.2">
      <c r="A72" s="9" t="s">
        <v>16</v>
      </c>
      <c r="B72" s="110">
        <f t="shared" si="6"/>
        <v>264676</v>
      </c>
      <c r="C72" s="110">
        <f t="shared" si="7"/>
        <v>316964</v>
      </c>
      <c r="D72" s="110">
        <f t="shared" si="8"/>
        <v>382580</v>
      </c>
      <c r="E72" s="110">
        <f t="shared" si="9"/>
        <v>411085</v>
      </c>
      <c r="F72" s="110">
        <f t="shared" si="10"/>
        <v>420741</v>
      </c>
      <c r="G72" s="110">
        <v>82863</v>
      </c>
      <c r="H72" s="110">
        <v>160797</v>
      </c>
      <c r="I72" s="110">
        <v>208730</v>
      </c>
      <c r="J72" s="110">
        <v>218274</v>
      </c>
      <c r="K72" s="110">
        <v>244599</v>
      </c>
      <c r="L72" s="110">
        <v>181813</v>
      </c>
      <c r="M72" s="110">
        <v>156167</v>
      </c>
      <c r="N72" s="110">
        <v>173850</v>
      </c>
      <c r="O72" s="110">
        <v>192811</v>
      </c>
      <c r="P72" s="111">
        <v>176142</v>
      </c>
    </row>
    <row r="73" spans="1:16" x14ac:dyDescent="0.2">
      <c r="A73" s="9" t="s">
        <v>17</v>
      </c>
      <c r="B73" s="110">
        <f t="shared" si="6"/>
        <v>195005</v>
      </c>
      <c r="C73" s="110">
        <f t="shared" si="7"/>
        <v>236232</v>
      </c>
      <c r="D73" s="110">
        <f t="shared" si="8"/>
        <v>286408</v>
      </c>
      <c r="E73" s="110">
        <f t="shared" si="9"/>
        <v>306787</v>
      </c>
      <c r="F73" s="110">
        <f t="shared" si="10"/>
        <v>320927</v>
      </c>
      <c r="G73" s="110">
        <v>61335</v>
      </c>
      <c r="H73" s="110">
        <v>121147</v>
      </c>
      <c r="I73" s="110">
        <v>159427</v>
      </c>
      <c r="J73" s="110">
        <v>167103</v>
      </c>
      <c r="K73" s="110">
        <v>191612</v>
      </c>
      <c r="L73" s="110">
        <v>133670</v>
      </c>
      <c r="M73" s="110">
        <v>115085</v>
      </c>
      <c r="N73" s="110">
        <v>126981</v>
      </c>
      <c r="O73" s="110">
        <v>139684</v>
      </c>
      <c r="P73" s="111">
        <v>129315</v>
      </c>
    </row>
    <row r="74" spans="1:16" x14ac:dyDescent="0.2">
      <c r="A74" s="10" t="s">
        <v>18</v>
      </c>
      <c r="B74" s="113">
        <f t="shared" si="6"/>
        <v>190489</v>
      </c>
      <c r="C74" s="113">
        <f t="shared" si="7"/>
        <v>239879</v>
      </c>
      <c r="D74" s="113">
        <f t="shared" si="8"/>
        <v>286120</v>
      </c>
      <c r="E74" s="113">
        <f t="shared" si="9"/>
        <v>302290</v>
      </c>
      <c r="F74" s="113">
        <f t="shared" si="10"/>
        <v>309314</v>
      </c>
      <c r="G74" s="113">
        <v>62940</v>
      </c>
      <c r="H74" s="113">
        <v>127024</v>
      </c>
      <c r="I74" s="113">
        <v>165176</v>
      </c>
      <c r="J74" s="113">
        <v>171838</v>
      </c>
      <c r="K74" s="113">
        <v>192069</v>
      </c>
      <c r="L74" s="113">
        <v>127549</v>
      </c>
      <c r="M74" s="113">
        <v>112855</v>
      </c>
      <c r="N74" s="113">
        <v>120944</v>
      </c>
      <c r="O74" s="113">
        <v>130452</v>
      </c>
      <c r="P74" s="114">
        <v>117245</v>
      </c>
    </row>
    <row r="75" spans="1:16" x14ac:dyDescent="0.2">
      <c r="F75" s="172" t="s">
        <v>143</v>
      </c>
      <c r="G75" s="170">
        <f>SUM(G57:G74)/(SUM(G57:G74)+SUM(L57:L74))</f>
        <v>0.35227603851967609</v>
      </c>
      <c r="H75" s="170">
        <f t="shared" ref="H75:K75" si="11">SUM(H57:H74)/(SUM(H57:H74)+SUM(M57:M74))</f>
        <v>0.55623188482195185</v>
      </c>
      <c r="I75" s="170">
        <f t="shared" si="11"/>
        <v>0.58378002935173356</v>
      </c>
      <c r="J75" s="170">
        <f t="shared" si="11"/>
        <v>0.56855268472535447</v>
      </c>
      <c r="K75" s="170">
        <f t="shared" si="11"/>
        <v>0.60982834014614051</v>
      </c>
      <c r="L75" s="170">
        <f>1-G75</f>
        <v>0.64772396148032385</v>
      </c>
      <c r="M75" s="170">
        <f t="shared" ref="M75:P75" si="12">1-H75</f>
        <v>0.44376811517804815</v>
      </c>
      <c r="N75" s="170">
        <f t="shared" si="12"/>
        <v>0.41621997064826644</v>
      </c>
      <c r="O75" s="170">
        <f t="shared" si="12"/>
        <v>0.43144731527464553</v>
      </c>
      <c r="P75" s="171">
        <f t="shared" si="12"/>
        <v>0.39017165985385949</v>
      </c>
    </row>
    <row r="77" spans="1:16" x14ac:dyDescent="0.2">
      <c r="B77" s="72"/>
      <c r="G77" s="166"/>
    </row>
    <row r="78" spans="1:16" x14ac:dyDescent="0.2">
      <c r="B78" s="72"/>
      <c r="C78" s="72"/>
      <c r="D78" s="72"/>
      <c r="E78" s="72"/>
      <c r="F78" s="72"/>
    </row>
  </sheetData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C32"/>
  <sheetViews>
    <sheetView workbookViewId="0"/>
  </sheetViews>
  <sheetFormatPr defaultColWidth="8.875" defaultRowHeight="14.25" x14ac:dyDescent="0.2"/>
  <cols>
    <col min="1" max="1" width="10" customWidth="1"/>
  </cols>
  <sheetData>
    <row r="1" spans="1:3" ht="18" x14ac:dyDescent="0.25">
      <c r="A1" s="139" t="s">
        <v>115</v>
      </c>
    </row>
    <row r="3" spans="1:3" ht="25.5" x14ac:dyDescent="0.2">
      <c r="A3" s="50" t="s">
        <v>102</v>
      </c>
      <c r="B3" s="33" t="s">
        <v>103</v>
      </c>
      <c r="C3" s="135" t="s">
        <v>104</v>
      </c>
    </row>
    <row r="4" spans="1:3" x14ac:dyDescent="0.2">
      <c r="A4" s="51" t="s">
        <v>48</v>
      </c>
      <c r="B4" s="115" t="s">
        <v>88</v>
      </c>
      <c r="C4" s="116"/>
    </row>
    <row r="5" spans="1:3" x14ac:dyDescent="0.2">
      <c r="A5" s="51" t="s">
        <v>42</v>
      </c>
      <c r="B5" s="115">
        <v>3.6200000000000003E-2</v>
      </c>
      <c r="C5" s="116">
        <v>9.58E-3</v>
      </c>
    </row>
    <row r="6" spans="1:3" x14ac:dyDescent="0.2">
      <c r="A6" s="51" t="s">
        <v>43</v>
      </c>
      <c r="B6" s="115">
        <v>4.6199999999999998E-2</v>
      </c>
      <c r="C6" s="116">
        <v>1.0200000000000001E-2</v>
      </c>
    </row>
    <row r="7" spans="1:3" x14ac:dyDescent="0.2">
      <c r="A7" s="51" t="s">
        <v>44</v>
      </c>
      <c r="B7" s="115">
        <v>7.8200000000000006E-2</v>
      </c>
      <c r="C7" s="116">
        <v>8.9499999999999996E-3</v>
      </c>
    </row>
    <row r="8" spans="1:3" x14ac:dyDescent="0.2">
      <c r="A8" s="51" t="s">
        <v>45</v>
      </c>
      <c r="B8" s="115">
        <v>9.0499999999999997E-2</v>
      </c>
      <c r="C8" s="116">
        <v>9.1900000000000003E-3</v>
      </c>
    </row>
    <row r="9" spans="1:3" x14ac:dyDescent="0.2">
      <c r="A9" s="51"/>
      <c r="B9" s="115"/>
      <c r="C9" s="116"/>
    </row>
    <row r="10" spans="1:3" x14ac:dyDescent="0.2">
      <c r="A10" s="51" t="s">
        <v>105</v>
      </c>
      <c r="B10" s="115" t="s">
        <v>88</v>
      </c>
      <c r="C10" s="116"/>
    </row>
    <row r="11" spans="1:3" x14ac:dyDescent="0.2">
      <c r="A11" s="51" t="s">
        <v>89</v>
      </c>
      <c r="B11" s="136">
        <v>2.5400000000000002E-3</v>
      </c>
      <c r="C11" s="116">
        <v>1.3100000000000001E-2</v>
      </c>
    </row>
    <row r="12" spans="1:3" x14ac:dyDescent="0.2">
      <c r="A12" s="51" t="s">
        <v>90</v>
      </c>
      <c r="B12" s="136">
        <v>5.5399999999999998E-3</v>
      </c>
      <c r="C12" s="116">
        <v>1.1299999999999999E-2</v>
      </c>
    </row>
    <row r="13" spans="1:3" x14ac:dyDescent="0.2">
      <c r="A13" s="51" t="s">
        <v>91</v>
      </c>
      <c r="B13" s="136">
        <v>5.5100000000000001E-3</v>
      </c>
      <c r="C13" s="116">
        <v>1.12E-2</v>
      </c>
    </row>
    <row r="14" spans="1:3" x14ac:dyDescent="0.2">
      <c r="A14" s="51" t="s">
        <v>92</v>
      </c>
      <c r="B14" s="115">
        <v>-2.1999999999999999E-2</v>
      </c>
      <c r="C14" s="116">
        <v>1.17E-2</v>
      </c>
    </row>
    <row r="15" spans="1:3" x14ac:dyDescent="0.2">
      <c r="A15" s="51" t="s">
        <v>93</v>
      </c>
      <c r="B15" s="115">
        <v>-5.6300000000000003E-2</v>
      </c>
      <c r="C15" s="116">
        <v>1.24E-2</v>
      </c>
    </row>
    <row r="16" spans="1:3" x14ac:dyDescent="0.2">
      <c r="A16" s="51" t="s">
        <v>94</v>
      </c>
      <c r="B16" s="115">
        <v>-7.0199999999999999E-2</v>
      </c>
      <c r="C16" s="116">
        <v>1.3299999999999999E-2</v>
      </c>
    </row>
    <row r="17" spans="1:3" x14ac:dyDescent="0.2">
      <c r="A17" s="51" t="s">
        <v>95</v>
      </c>
      <c r="B17" s="115">
        <v>-8.5900000000000004E-2</v>
      </c>
      <c r="C17" s="116">
        <v>1.3100000000000001E-2</v>
      </c>
    </row>
    <row r="18" spans="1:3" x14ac:dyDescent="0.2">
      <c r="A18" s="51" t="s">
        <v>96</v>
      </c>
      <c r="B18" s="115">
        <v>-0.122</v>
      </c>
      <c r="C18" s="116">
        <v>1.47E-2</v>
      </c>
    </row>
    <row r="19" spans="1:3" x14ac:dyDescent="0.2">
      <c r="A19" s="51" t="s">
        <v>97</v>
      </c>
      <c r="B19" s="115">
        <v>-0.13</v>
      </c>
      <c r="C19" s="116">
        <v>1.43E-2</v>
      </c>
    </row>
    <row r="20" spans="1:3" x14ac:dyDescent="0.2">
      <c r="A20" s="51" t="s">
        <v>98</v>
      </c>
      <c r="B20" s="115">
        <v>-0.11</v>
      </c>
      <c r="C20" s="116">
        <v>1.37E-2</v>
      </c>
    </row>
    <row r="21" spans="1:3" x14ac:dyDescent="0.2">
      <c r="A21" s="51" t="s">
        <v>99</v>
      </c>
      <c r="B21" s="115">
        <v>-0.16500000000000001</v>
      </c>
      <c r="C21" s="116">
        <v>1.67E-2</v>
      </c>
    </row>
    <row r="22" spans="1:3" x14ac:dyDescent="0.2">
      <c r="A22" s="51" t="s">
        <v>100</v>
      </c>
      <c r="B22" s="115">
        <v>-0.17299999999999999</v>
      </c>
      <c r="C22" s="116">
        <v>1.7600000000000001E-2</v>
      </c>
    </row>
    <row r="23" spans="1:3" x14ac:dyDescent="0.2">
      <c r="A23" s="51" t="s">
        <v>101</v>
      </c>
      <c r="B23" s="115">
        <v>-0.20100000000000001</v>
      </c>
      <c r="C23" s="116">
        <v>1.95E-2</v>
      </c>
    </row>
    <row r="24" spans="1:3" x14ac:dyDescent="0.2">
      <c r="A24" s="51" t="s">
        <v>106</v>
      </c>
      <c r="B24" s="115">
        <v>-0.23899999999999999</v>
      </c>
      <c r="C24" s="116">
        <v>2.3199999999999998E-2</v>
      </c>
    </row>
    <row r="25" spans="1:3" x14ac:dyDescent="0.2">
      <c r="A25" s="51"/>
      <c r="B25" s="115"/>
      <c r="C25" s="116"/>
    </row>
    <row r="26" spans="1:3" x14ac:dyDescent="0.2">
      <c r="A26" s="51" t="s">
        <v>47</v>
      </c>
      <c r="B26" s="115" t="s">
        <v>88</v>
      </c>
      <c r="C26" s="116"/>
    </row>
    <row r="27" spans="1:3" x14ac:dyDescent="0.2">
      <c r="A27" s="51" t="s">
        <v>41</v>
      </c>
      <c r="B27" s="115">
        <v>-0.01</v>
      </c>
      <c r="C27" s="116">
        <v>5.4400000000000004E-3</v>
      </c>
    </row>
    <row r="28" spans="1:3" x14ac:dyDescent="0.2">
      <c r="A28" s="51"/>
      <c r="B28" s="115"/>
      <c r="C28" s="116"/>
    </row>
    <row r="29" spans="1:3" x14ac:dyDescent="0.2">
      <c r="A29" s="51" t="s">
        <v>85</v>
      </c>
      <c r="B29" s="115">
        <v>0.88600000000000001</v>
      </c>
      <c r="C29" s="116">
        <v>1.17E-2</v>
      </c>
    </row>
    <row r="30" spans="1:3" x14ac:dyDescent="0.2">
      <c r="A30" s="51" t="s">
        <v>84</v>
      </c>
      <c r="B30" s="115"/>
      <c r="C30" s="116"/>
    </row>
    <row r="31" spans="1:3" x14ac:dyDescent="0.2">
      <c r="A31" s="51" t="s">
        <v>86</v>
      </c>
      <c r="B31" s="110">
        <v>7294</v>
      </c>
      <c r="C31" s="116"/>
    </row>
    <row r="32" spans="1:3" x14ac:dyDescent="0.2">
      <c r="A32" s="52" t="s">
        <v>87</v>
      </c>
      <c r="B32" s="137">
        <v>9.8000000000000004E-2</v>
      </c>
      <c r="C32" s="1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</sheetPr>
  <dimension ref="A1:AC129"/>
  <sheetViews>
    <sheetView zoomScaleNormal="100" workbookViewId="0"/>
  </sheetViews>
  <sheetFormatPr defaultColWidth="8.625" defaultRowHeight="14.25" x14ac:dyDescent="0.2"/>
  <cols>
    <col min="1" max="1" width="3.625" customWidth="1"/>
    <col min="2" max="2" width="7.875" customWidth="1"/>
    <col min="3" max="4" width="5.375" customWidth="1"/>
    <col min="5" max="14" width="8.875" customWidth="1"/>
    <col min="15" max="15" width="9" customWidth="1"/>
    <col min="16" max="16" width="7.875" customWidth="1"/>
    <col min="17" max="18" width="5.375" customWidth="1"/>
    <col min="19" max="28" width="8.875" customWidth="1"/>
    <col min="30" max="30" width="7.875" customWidth="1"/>
    <col min="31" max="32" width="5.375" customWidth="1"/>
    <col min="33" max="42" width="8.875" customWidth="1"/>
    <col min="43" max="45" width="9.125" customWidth="1"/>
    <col min="46" max="46" width="3.625" customWidth="1"/>
  </cols>
  <sheetData>
    <row r="1" spans="1:11" ht="18" x14ac:dyDescent="0.25">
      <c r="A1" s="139" t="s">
        <v>139</v>
      </c>
    </row>
    <row r="2" spans="1:11" ht="15.75" x14ac:dyDescent="0.25">
      <c r="A2" s="40"/>
    </row>
    <row r="3" spans="1:11" ht="15.75" x14ac:dyDescent="0.25">
      <c r="A3" s="40" t="s">
        <v>147</v>
      </c>
    </row>
    <row r="5" spans="1:11" ht="15.75" x14ac:dyDescent="0.25">
      <c r="B5" s="16" t="s">
        <v>29</v>
      </c>
      <c r="C5" s="17"/>
      <c r="D5" s="17"/>
      <c r="E5" s="17"/>
      <c r="F5" s="17"/>
      <c r="G5" s="17"/>
      <c r="H5" s="17"/>
      <c r="I5" s="17"/>
      <c r="J5" s="17"/>
      <c r="K5" s="18"/>
    </row>
    <row r="6" spans="1:11" ht="15.75" x14ac:dyDescent="0.3">
      <c r="B6" s="9" t="s">
        <v>35</v>
      </c>
      <c r="C6" s="19" t="s">
        <v>36</v>
      </c>
      <c r="D6" s="23"/>
      <c r="E6" s="23"/>
      <c r="F6" s="23"/>
      <c r="G6" s="23"/>
      <c r="H6" s="23"/>
      <c r="I6" s="23"/>
      <c r="J6" s="23"/>
      <c r="K6" s="25"/>
    </row>
    <row r="7" spans="1:11" ht="15.75" x14ac:dyDescent="0.3">
      <c r="B7" s="9" t="s">
        <v>19</v>
      </c>
      <c r="C7" s="19" t="s">
        <v>30</v>
      </c>
      <c r="D7" s="23"/>
      <c r="E7" s="23"/>
      <c r="F7" s="23"/>
      <c r="G7" s="23"/>
      <c r="H7" s="23"/>
      <c r="I7" s="23"/>
      <c r="J7" s="23"/>
      <c r="K7" s="25"/>
    </row>
    <row r="8" spans="1:11" ht="15.75" x14ac:dyDescent="0.3">
      <c r="B8" s="9" t="s">
        <v>20</v>
      </c>
      <c r="C8" s="19" t="s">
        <v>31</v>
      </c>
      <c r="D8" s="23"/>
      <c r="E8" s="23"/>
      <c r="F8" s="23"/>
      <c r="G8" s="23"/>
      <c r="H8" s="23"/>
      <c r="I8" s="23"/>
      <c r="J8" s="23"/>
      <c r="K8" s="25"/>
    </row>
    <row r="9" spans="1:11" ht="15.75" x14ac:dyDescent="0.3">
      <c r="B9" s="11" t="s">
        <v>21</v>
      </c>
      <c r="C9" s="19" t="s">
        <v>32</v>
      </c>
      <c r="D9" s="23"/>
      <c r="E9" s="23"/>
      <c r="F9" s="23"/>
      <c r="G9" s="23"/>
      <c r="H9" s="23"/>
      <c r="I9" s="23"/>
      <c r="J9" s="23"/>
      <c r="K9" s="25"/>
    </row>
    <row r="10" spans="1:11" ht="15.75" x14ac:dyDescent="0.3">
      <c r="B10" s="9" t="s">
        <v>22</v>
      </c>
      <c r="C10" s="19" t="s">
        <v>33</v>
      </c>
      <c r="D10" s="23"/>
      <c r="E10" s="23"/>
      <c r="F10" s="23"/>
      <c r="G10" s="23"/>
      <c r="H10" s="23"/>
      <c r="I10" s="23"/>
      <c r="J10" s="23"/>
      <c r="K10" s="25"/>
    </row>
    <row r="11" spans="1:11" ht="15.75" x14ac:dyDescent="0.3">
      <c r="B11" s="12" t="s">
        <v>23</v>
      </c>
      <c r="C11" s="19" t="s">
        <v>34</v>
      </c>
      <c r="D11" s="23"/>
      <c r="E11" s="23"/>
      <c r="F11" s="23"/>
      <c r="G11" s="23"/>
      <c r="H11" s="23"/>
      <c r="I11" s="23"/>
      <c r="J11" s="23"/>
      <c r="K11" s="25"/>
    </row>
    <row r="12" spans="1:11" ht="15.75" x14ac:dyDescent="0.3">
      <c r="B12" s="9" t="s">
        <v>24</v>
      </c>
      <c r="C12" s="19" t="s">
        <v>37</v>
      </c>
      <c r="D12" s="23"/>
      <c r="E12" s="23"/>
      <c r="F12" s="23"/>
      <c r="G12" s="23"/>
      <c r="H12" s="23"/>
      <c r="I12" s="23"/>
      <c r="J12" s="23"/>
      <c r="K12" s="25"/>
    </row>
    <row r="13" spans="1:11" ht="15.75" x14ac:dyDescent="0.3">
      <c r="B13" s="13" t="s">
        <v>25</v>
      </c>
      <c r="C13" s="19" t="s">
        <v>38</v>
      </c>
      <c r="D13" s="23"/>
      <c r="E13" s="23"/>
      <c r="F13" s="23"/>
      <c r="G13" s="23"/>
      <c r="H13" s="23"/>
      <c r="I13" s="23"/>
      <c r="J13" s="23"/>
      <c r="K13" s="25"/>
    </row>
    <row r="14" spans="1:11" ht="15.75" x14ac:dyDescent="0.3">
      <c r="B14" s="14" t="s">
        <v>26</v>
      </c>
      <c r="C14" s="19" t="s">
        <v>39</v>
      </c>
      <c r="D14" s="23"/>
      <c r="E14" s="23"/>
      <c r="F14" s="23"/>
      <c r="G14" s="23"/>
      <c r="H14" s="23"/>
      <c r="I14" s="23"/>
      <c r="J14" s="23"/>
      <c r="K14" s="25"/>
    </row>
    <row r="15" spans="1:11" ht="15.75" x14ac:dyDescent="0.3">
      <c r="B15" s="15" t="s">
        <v>27</v>
      </c>
      <c r="C15" s="19" t="s">
        <v>131</v>
      </c>
      <c r="D15" s="23"/>
      <c r="E15" s="23"/>
      <c r="F15" s="23"/>
      <c r="G15" s="23"/>
      <c r="H15" s="23"/>
      <c r="I15" s="23"/>
      <c r="J15" s="23"/>
      <c r="K15" s="25"/>
    </row>
    <row r="16" spans="1:11" ht="15.75" x14ac:dyDescent="0.3">
      <c r="B16" s="15" t="s">
        <v>28</v>
      </c>
      <c r="C16" s="19" t="s">
        <v>132</v>
      </c>
      <c r="D16" s="23"/>
      <c r="E16" s="23"/>
      <c r="F16" s="23"/>
      <c r="G16" s="23"/>
      <c r="H16" s="23"/>
      <c r="I16" s="23"/>
      <c r="J16" s="23"/>
      <c r="K16" s="25"/>
    </row>
    <row r="17" spans="1:29" ht="15.75" x14ac:dyDescent="0.3">
      <c r="B17" s="134" t="s">
        <v>114</v>
      </c>
      <c r="C17" s="26" t="s">
        <v>113</v>
      </c>
      <c r="D17" s="27"/>
      <c r="E17" s="27"/>
      <c r="F17" s="27"/>
      <c r="G17" s="27"/>
      <c r="H17" s="27"/>
      <c r="I17" s="27"/>
      <c r="J17" s="27"/>
      <c r="K17" s="28"/>
    </row>
    <row r="20" spans="1:29" ht="15.75" x14ac:dyDescent="0.25">
      <c r="A20" s="21"/>
      <c r="B20" s="41" t="s">
        <v>47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41" t="s">
        <v>41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2"/>
    </row>
    <row r="21" spans="1:29" x14ac:dyDescent="0.2">
      <c r="A21" s="19"/>
      <c r="B21" s="24" t="s">
        <v>40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 t="s">
        <v>40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5"/>
    </row>
    <row r="22" spans="1:29" ht="15.75" x14ac:dyDescent="0.3">
      <c r="A22" s="19"/>
      <c r="B22" s="29" t="s">
        <v>0</v>
      </c>
      <c r="C22" s="2" t="s">
        <v>35</v>
      </c>
      <c r="D22" s="2" t="s">
        <v>19</v>
      </c>
      <c r="E22" s="2" t="s">
        <v>20</v>
      </c>
      <c r="F22" s="3" t="s">
        <v>21</v>
      </c>
      <c r="G22" s="2" t="s">
        <v>22</v>
      </c>
      <c r="H22" s="4" t="s">
        <v>23</v>
      </c>
      <c r="I22" s="2" t="s">
        <v>24</v>
      </c>
      <c r="J22" s="5" t="s">
        <v>25</v>
      </c>
      <c r="K22" s="6" t="s">
        <v>26</v>
      </c>
      <c r="L22" s="7" t="s">
        <v>27</v>
      </c>
      <c r="M22" s="7" t="s">
        <v>28</v>
      </c>
      <c r="N22" s="134" t="s">
        <v>114</v>
      </c>
      <c r="O22" s="23"/>
      <c r="P22" s="1" t="s">
        <v>0</v>
      </c>
      <c r="Q22" s="2" t="s">
        <v>35</v>
      </c>
      <c r="R22" s="2" t="s">
        <v>19</v>
      </c>
      <c r="S22" s="2" t="s">
        <v>20</v>
      </c>
      <c r="T22" s="3" t="s">
        <v>21</v>
      </c>
      <c r="U22" s="2" t="s">
        <v>22</v>
      </c>
      <c r="V22" s="4" t="s">
        <v>23</v>
      </c>
      <c r="W22" s="2" t="s">
        <v>24</v>
      </c>
      <c r="X22" s="5" t="s">
        <v>25</v>
      </c>
      <c r="Y22" s="6" t="s">
        <v>26</v>
      </c>
      <c r="Z22" s="7" t="s">
        <v>27</v>
      </c>
      <c r="AA22" s="7" t="s">
        <v>28</v>
      </c>
      <c r="AB22" s="134" t="s">
        <v>114</v>
      </c>
      <c r="AC22" s="25"/>
    </row>
    <row r="23" spans="1:29" x14ac:dyDescent="0.2">
      <c r="A23" s="19"/>
      <c r="B23" s="30" t="s">
        <v>1</v>
      </c>
      <c r="C23" s="91">
        <v>5</v>
      </c>
      <c r="D23" s="91">
        <v>0.5</v>
      </c>
      <c r="E23" s="121"/>
      <c r="F23" s="121"/>
      <c r="G23" s="175"/>
      <c r="H23" s="175"/>
      <c r="I23" s="175"/>
      <c r="J23" s="173"/>
      <c r="K23" s="122"/>
      <c r="L23" s="123"/>
      <c r="M23" s="123"/>
      <c r="N23" s="124"/>
      <c r="O23" s="23"/>
      <c r="P23" s="8" t="s">
        <v>1</v>
      </c>
      <c r="Q23" s="91">
        <v>5</v>
      </c>
      <c r="R23" s="91">
        <v>0.5</v>
      </c>
      <c r="S23" s="80">
        <f>Inputs!G34</f>
        <v>1.5233283070112784E-3</v>
      </c>
      <c r="T23" s="80">
        <f t="shared" ref="T23:T39" si="0">Q23*S23/(1+Q23*(1-R23)*S23)</f>
        <v>7.5877449683148515E-3</v>
      </c>
      <c r="U23" s="81">
        <v>1</v>
      </c>
      <c r="V23" s="81">
        <f>Q23*(U24+(R23*(U23-U24)))</f>
        <v>4.981030637579213</v>
      </c>
      <c r="W23" s="81">
        <f>W24+V23</f>
        <v>75.684834135945522</v>
      </c>
      <c r="X23" s="81">
        <f t="shared" ref="X23:X40" si="1">W23/U23</f>
        <v>75.684834135945522</v>
      </c>
      <c r="Y23" s="83">
        <f>Inputs!G11</f>
        <v>0.876</v>
      </c>
      <c r="Z23" s="84">
        <f>V23*Y23</f>
        <v>4.3633828385193905</v>
      </c>
      <c r="AA23" s="84">
        <f t="shared" ref="AA23:AA39" si="2">Z23+AA24</f>
        <v>61.925213745047813</v>
      </c>
      <c r="AB23" s="167">
        <f>AA23/U23</f>
        <v>61.925213745047813</v>
      </c>
      <c r="AC23" s="25"/>
    </row>
    <row r="24" spans="1:29" x14ac:dyDescent="0.2">
      <c r="A24" s="19"/>
      <c r="B24" s="30" t="s">
        <v>2</v>
      </c>
      <c r="C24" s="91">
        <v>5</v>
      </c>
      <c r="D24" s="91">
        <v>0.5</v>
      </c>
      <c r="E24" s="121"/>
      <c r="F24" s="121"/>
      <c r="G24" s="175"/>
      <c r="H24" s="175"/>
      <c r="I24" s="175"/>
      <c r="J24" s="173"/>
      <c r="K24" s="122"/>
      <c r="L24" s="123"/>
      <c r="M24" s="123"/>
      <c r="N24" s="124"/>
      <c r="O24" s="23"/>
      <c r="P24" s="8" t="s">
        <v>2</v>
      </c>
      <c r="Q24" s="91">
        <v>5</v>
      </c>
      <c r="R24" s="91">
        <v>0.5</v>
      </c>
      <c r="S24" s="80">
        <f>Inputs!G35</f>
        <v>9.4234423835026936E-5</v>
      </c>
      <c r="T24" s="80">
        <f t="shared" si="0"/>
        <v>4.7106114373645703E-4</v>
      </c>
      <c r="U24" s="81">
        <f t="shared" ref="U24:U40" si="3">(1-T23)*U23</f>
        <v>0.99241225503168518</v>
      </c>
      <c r="V24" s="81">
        <f t="shared" ref="V24:V39" si="4">Q24*(U25+(R24*(U24-U25)))</f>
        <v>4.9608925580286432</v>
      </c>
      <c r="W24" s="81">
        <f>W25+V24</f>
        <v>70.703803498366312</v>
      </c>
      <c r="X24" s="81">
        <f t="shared" si="1"/>
        <v>71.244387742983804</v>
      </c>
      <c r="Y24" s="83">
        <f>Inputs!G12</f>
        <v>0.876</v>
      </c>
      <c r="Z24" s="84">
        <f t="shared" ref="Z24:Z40" si="5">V24*Y24</f>
        <v>4.3457418808330912</v>
      </c>
      <c r="AA24" s="84">
        <f t="shared" si="2"/>
        <v>57.561830906528421</v>
      </c>
      <c r="AB24" s="167">
        <f t="shared" ref="AB24:AB39" si="6">AA24/U24</f>
        <v>58.00193479542493</v>
      </c>
      <c r="AC24" s="25"/>
    </row>
    <row r="25" spans="1:29" x14ac:dyDescent="0.2">
      <c r="A25" s="19"/>
      <c r="B25" s="30" t="s">
        <v>3</v>
      </c>
      <c r="C25" s="91">
        <v>5</v>
      </c>
      <c r="D25" s="91">
        <v>0.5</v>
      </c>
      <c r="E25" s="121"/>
      <c r="F25" s="121"/>
      <c r="G25" s="175"/>
      <c r="H25" s="175"/>
      <c r="I25" s="175"/>
      <c r="J25" s="173"/>
      <c r="K25" s="122"/>
      <c r="L25" s="123"/>
      <c r="M25" s="123"/>
      <c r="N25" s="124"/>
      <c r="O25" s="23"/>
      <c r="P25" s="8" t="s">
        <v>3</v>
      </c>
      <c r="Q25" s="91">
        <v>5</v>
      </c>
      <c r="R25" s="91">
        <v>0.5</v>
      </c>
      <c r="S25" s="80">
        <f>Inputs!G36</f>
        <v>1.336156690514159E-4</v>
      </c>
      <c r="T25" s="80">
        <f t="shared" si="0"/>
        <v>6.6785525544011673E-4</v>
      </c>
      <c r="U25" s="81">
        <f t="shared" si="3"/>
        <v>0.99194476817977195</v>
      </c>
      <c r="V25" s="81">
        <f t="shared" si="4"/>
        <v>4.958067652082522</v>
      </c>
      <c r="W25" s="81">
        <f>W26+V25</f>
        <v>65.742910940337666</v>
      </c>
      <c r="X25" s="81">
        <f t="shared" si="1"/>
        <v>66.276785814372033</v>
      </c>
      <c r="Y25" s="83">
        <f>Inputs!G13</f>
        <v>0.876</v>
      </c>
      <c r="Z25" s="84">
        <f t="shared" si="5"/>
        <v>4.3432672632242895</v>
      </c>
      <c r="AA25" s="84">
        <f t="shared" si="2"/>
        <v>53.216089025695332</v>
      </c>
      <c r="AB25" s="167">
        <f t="shared" si="6"/>
        <v>53.648238019690716</v>
      </c>
      <c r="AC25" s="25"/>
    </row>
    <row r="26" spans="1:29" x14ac:dyDescent="0.2">
      <c r="A26" s="19"/>
      <c r="B26" s="31" t="s">
        <v>4</v>
      </c>
      <c r="C26" s="82">
        <v>5</v>
      </c>
      <c r="D26" s="92">
        <v>0.5</v>
      </c>
      <c r="E26" s="121"/>
      <c r="F26" s="121"/>
      <c r="G26" s="175"/>
      <c r="H26" s="175"/>
      <c r="I26" s="175"/>
      <c r="J26" s="173"/>
      <c r="K26" s="122"/>
      <c r="L26" s="123"/>
      <c r="M26" s="123"/>
      <c r="N26" s="124"/>
      <c r="O26" s="23"/>
      <c r="P26" s="9" t="s">
        <v>4</v>
      </c>
      <c r="Q26" s="82">
        <v>5</v>
      </c>
      <c r="R26" s="92">
        <v>0.5</v>
      </c>
      <c r="S26" s="80">
        <f>Inputs!G37</f>
        <v>3.9251637949343877E-4</v>
      </c>
      <c r="T26" s="80">
        <f t="shared" si="0"/>
        <v>1.9606579215951697E-3</v>
      </c>
      <c r="U26" s="81">
        <f t="shared" si="3"/>
        <v>0.99128229265323675</v>
      </c>
      <c r="V26" s="81">
        <f t="shared" si="4"/>
        <v>4.9515525495671149</v>
      </c>
      <c r="W26" s="81">
        <f>W27+V26</f>
        <v>60.784843288255146</v>
      </c>
      <c r="X26" s="81">
        <f t="shared" si="1"/>
        <v>61.319407941364751</v>
      </c>
      <c r="Y26" s="83">
        <f>Inputs!G14</f>
        <v>0.876</v>
      </c>
      <c r="Z26" s="84">
        <f t="shared" si="5"/>
        <v>4.3375600334207922</v>
      </c>
      <c r="AA26" s="84">
        <f t="shared" si="2"/>
        <v>48.872821762471041</v>
      </c>
      <c r="AB26" s="167">
        <f t="shared" si="6"/>
        <v>49.302627641677624</v>
      </c>
      <c r="AC26" s="25"/>
    </row>
    <row r="27" spans="1:29" x14ac:dyDescent="0.2">
      <c r="A27" s="19"/>
      <c r="B27" s="31" t="s">
        <v>5</v>
      </c>
      <c r="C27" s="82">
        <v>5</v>
      </c>
      <c r="D27" s="92">
        <v>0.5</v>
      </c>
      <c r="E27" s="121"/>
      <c r="F27" s="121"/>
      <c r="G27" s="175"/>
      <c r="H27" s="175"/>
      <c r="I27" s="175"/>
      <c r="J27" s="173"/>
      <c r="K27" s="122"/>
      <c r="L27" s="123"/>
      <c r="M27" s="123"/>
      <c r="N27" s="124"/>
      <c r="O27" s="23"/>
      <c r="P27" s="9" t="s">
        <v>5</v>
      </c>
      <c r="Q27" s="82">
        <v>5</v>
      </c>
      <c r="R27" s="92">
        <v>0.5</v>
      </c>
      <c r="S27" s="80">
        <f>Inputs!G38</f>
        <v>5.7501071098383207E-4</v>
      </c>
      <c r="T27" s="80">
        <f t="shared" si="0"/>
        <v>2.8709265211688613E-3</v>
      </c>
      <c r="U27" s="81">
        <f t="shared" si="3"/>
        <v>0.98933872717360916</v>
      </c>
      <c r="V27" s="81">
        <f t="shared" si="4"/>
        <v>4.9395928388923904</v>
      </c>
      <c r="W27" s="81">
        <f t="shared" ref="W27:W39" si="7">W28+V27</f>
        <v>55.833290738688028</v>
      </c>
      <c r="X27" s="81">
        <f t="shared" si="1"/>
        <v>56.434959236049799</v>
      </c>
      <c r="Y27" s="83">
        <f>Inputs!G15</f>
        <v>0.87853999999999999</v>
      </c>
      <c r="Z27" s="84">
        <f t="shared" si="5"/>
        <v>4.339629892680521</v>
      </c>
      <c r="AA27" s="84">
        <f t="shared" si="2"/>
        <v>44.535261729050248</v>
      </c>
      <c r="AB27" s="167">
        <f t="shared" si="6"/>
        <v>45.01518085345829</v>
      </c>
      <c r="AC27" s="25"/>
    </row>
    <row r="28" spans="1:29" x14ac:dyDescent="0.2">
      <c r="A28" s="19"/>
      <c r="B28" s="31" t="s">
        <v>6</v>
      </c>
      <c r="C28" s="82">
        <v>5</v>
      </c>
      <c r="D28" s="92">
        <v>0.5</v>
      </c>
      <c r="E28" s="121"/>
      <c r="F28" s="121"/>
      <c r="G28" s="175"/>
      <c r="H28" s="175"/>
      <c r="I28" s="175"/>
      <c r="J28" s="173"/>
      <c r="K28" s="122"/>
      <c r="L28" s="123"/>
      <c r="M28" s="123"/>
      <c r="N28" s="124"/>
      <c r="O28" s="23"/>
      <c r="P28" s="9" t="s">
        <v>6</v>
      </c>
      <c r="Q28" s="82">
        <v>5</v>
      </c>
      <c r="R28" s="92">
        <v>0.5</v>
      </c>
      <c r="S28" s="80">
        <f>Inputs!G39</f>
        <v>7.5052536775743024E-4</v>
      </c>
      <c r="T28" s="80">
        <f t="shared" si="0"/>
        <v>3.7455989212675108E-3</v>
      </c>
      <c r="U28" s="81">
        <f t="shared" si="3"/>
        <v>0.98649840838334701</v>
      </c>
      <c r="V28" s="81">
        <f t="shared" si="4"/>
        <v>4.9232544734810535</v>
      </c>
      <c r="W28" s="81">
        <f t="shared" si="7"/>
        <v>50.89369789979564</v>
      </c>
      <c r="X28" s="81">
        <f t="shared" si="1"/>
        <v>51.590248364616393</v>
      </c>
      <c r="Y28" s="83">
        <f>Inputs!G16</f>
        <v>0.88153999999999999</v>
      </c>
      <c r="Z28" s="84">
        <f t="shared" si="5"/>
        <v>4.3400457485524875</v>
      </c>
      <c r="AA28" s="84">
        <f t="shared" si="2"/>
        <v>40.195631836369728</v>
      </c>
      <c r="AB28" s="167">
        <f t="shared" si="6"/>
        <v>40.745764508876896</v>
      </c>
      <c r="AC28" s="25"/>
    </row>
    <row r="29" spans="1:29" x14ac:dyDescent="0.2">
      <c r="A29" s="19"/>
      <c r="B29" s="31" t="s">
        <v>7</v>
      </c>
      <c r="C29" s="82">
        <v>5</v>
      </c>
      <c r="D29" s="92">
        <v>0.5</v>
      </c>
      <c r="E29" s="121"/>
      <c r="F29" s="121"/>
      <c r="G29" s="175"/>
      <c r="H29" s="175"/>
      <c r="I29" s="175"/>
      <c r="J29" s="173"/>
      <c r="K29" s="122"/>
      <c r="L29" s="123"/>
      <c r="M29" s="123"/>
      <c r="N29" s="124"/>
      <c r="O29" s="23"/>
      <c r="P29" s="9" t="s">
        <v>7</v>
      </c>
      <c r="Q29" s="82">
        <v>5</v>
      </c>
      <c r="R29" s="92">
        <v>0.5</v>
      </c>
      <c r="S29" s="80">
        <f>Inputs!G40</f>
        <v>1.0565456876313567E-3</v>
      </c>
      <c r="T29" s="80">
        <f t="shared" si="0"/>
        <v>5.2688115877518307E-3</v>
      </c>
      <c r="U29" s="81">
        <f t="shared" si="3"/>
        <v>0.98280338100907427</v>
      </c>
      <c r="V29" s="81">
        <f t="shared" si="4"/>
        <v>4.9010713904395153</v>
      </c>
      <c r="W29" s="81">
        <f t="shared" si="7"/>
        <v>45.970443426314588</v>
      </c>
      <c r="X29" s="81">
        <f t="shared" si="1"/>
        <v>46.774812047467044</v>
      </c>
      <c r="Y29" s="83">
        <f>Inputs!G17</f>
        <v>0.88151000000000002</v>
      </c>
      <c r="Z29" s="84">
        <f t="shared" si="5"/>
        <v>4.3203434413863375</v>
      </c>
      <c r="AA29" s="84">
        <f t="shared" si="2"/>
        <v>35.855586087817244</v>
      </c>
      <c r="AB29" s="167">
        <f t="shared" si="6"/>
        <v>36.482969819459939</v>
      </c>
      <c r="AC29" s="25"/>
    </row>
    <row r="30" spans="1:29" x14ac:dyDescent="0.2">
      <c r="A30" s="19"/>
      <c r="B30" s="31" t="s">
        <v>8</v>
      </c>
      <c r="C30" s="82">
        <v>5</v>
      </c>
      <c r="D30" s="92">
        <v>0.5</v>
      </c>
      <c r="E30" s="121"/>
      <c r="F30" s="121"/>
      <c r="G30" s="175"/>
      <c r="H30" s="175"/>
      <c r="I30" s="175"/>
      <c r="J30" s="173"/>
      <c r="K30" s="122"/>
      <c r="L30" s="123"/>
      <c r="M30" s="123"/>
      <c r="N30" s="124"/>
      <c r="O30" s="23"/>
      <c r="P30" s="9" t="s">
        <v>8</v>
      </c>
      <c r="Q30" s="82">
        <v>5</v>
      </c>
      <c r="R30" s="92">
        <v>0.5</v>
      </c>
      <c r="S30" s="80">
        <f>Inputs!G41</f>
        <v>1.7069165118595699E-3</v>
      </c>
      <c r="T30" s="80">
        <f t="shared" si="0"/>
        <v>8.4983177620202958E-3</v>
      </c>
      <c r="U30" s="81">
        <f t="shared" si="3"/>
        <v>0.97762517516673197</v>
      </c>
      <c r="V30" s="81">
        <f t="shared" si="4"/>
        <v>4.8673554523568656</v>
      </c>
      <c r="W30" s="81">
        <f t="shared" si="7"/>
        <v>41.069372035875077</v>
      </c>
      <c r="X30" s="81">
        <f t="shared" si="1"/>
        <v>42.009323285758043</v>
      </c>
      <c r="Y30" s="83">
        <f>Inputs!G18</f>
        <v>0.85399999999999998</v>
      </c>
      <c r="Z30" s="84">
        <f t="shared" si="5"/>
        <v>4.1567215563127631</v>
      </c>
      <c r="AA30" s="84">
        <f t="shared" si="2"/>
        <v>31.535242646430905</v>
      </c>
      <c r="AB30" s="167">
        <f t="shared" si="6"/>
        <v>32.256987082040553</v>
      </c>
      <c r="AC30" s="25"/>
    </row>
    <row r="31" spans="1:29" x14ac:dyDescent="0.2">
      <c r="A31" s="19"/>
      <c r="B31" s="31" t="s">
        <v>9</v>
      </c>
      <c r="C31" s="82">
        <v>5</v>
      </c>
      <c r="D31" s="92">
        <v>0.5</v>
      </c>
      <c r="E31" s="121"/>
      <c r="F31" s="121"/>
      <c r="G31" s="175"/>
      <c r="H31" s="175"/>
      <c r="I31" s="175"/>
      <c r="J31" s="173"/>
      <c r="K31" s="122"/>
      <c r="L31" s="123"/>
      <c r="M31" s="123"/>
      <c r="N31" s="124"/>
      <c r="O31" s="23"/>
      <c r="P31" s="9" t="s">
        <v>9</v>
      </c>
      <c r="Q31" s="82">
        <v>5</v>
      </c>
      <c r="R31" s="92">
        <v>0.5</v>
      </c>
      <c r="S31" s="80">
        <f>Inputs!G42</f>
        <v>2.9659531068894165E-3</v>
      </c>
      <c r="T31" s="80">
        <f t="shared" si="0"/>
        <v>1.4720613908057276E-2</v>
      </c>
      <c r="U31" s="81">
        <f t="shared" si="3"/>
        <v>0.96931700577601432</v>
      </c>
      <c r="V31" s="81">
        <f t="shared" si="4"/>
        <v>4.8109126753887139</v>
      </c>
      <c r="W31" s="81">
        <f t="shared" si="7"/>
        <v>36.202016583518208</v>
      </c>
      <c r="X31" s="81">
        <f t="shared" si="1"/>
        <v>37.34796394553674</v>
      </c>
      <c r="Y31" s="83">
        <f>Inputs!G19</f>
        <v>0.81969999999999998</v>
      </c>
      <c r="Z31" s="84">
        <f t="shared" si="5"/>
        <v>3.9435051200161286</v>
      </c>
      <c r="AA31" s="84">
        <f t="shared" si="2"/>
        <v>27.378521090118142</v>
      </c>
      <c r="AB31" s="167">
        <f t="shared" si="6"/>
        <v>28.245167398254285</v>
      </c>
      <c r="AC31" s="25"/>
    </row>
    <row r="32" spans="1:29" x14ac:dyDescent="0.2">
      <c r="A32" s="19"/>
      <c r="B32" s="31" t="s">
        <v>10</v>
      </c>
      <c r="C32" s="82">
        <v>5</v>
      </c>
      <c r="D32" s="92">
        <v>0.5</v>
      </c>
      <c r="E32" s="121"/>
      <c r="F32" s="121"/>
      <c r="G32" s="175"/>
      <c r="H32" s="175"/>
      <c r="I32" s="175"/>
      <c r="J32" s="173"/>
      <c r="K32" s="122"/>
      <c r="L32" s="123"/>
      <c r="M32" s="123"/>
      <c r="N32" s="124"/>
      <c r="O32" s="23"/>
      <c r="P32" s="9" t="s">
        <v>10</v>
      </c>
      <c r="Q32" s="82">
        <v>5</v>
      </c>
      <c r="R32" s="92">
        <v>0.5</v>
      </c>
      <c r="S32" s="80">
        <f>Inputs!G43</f>
        <v>4.2553672124944581E-3</v>
      </c>
      <c r="T32" s="80">
        <f t="shared" si="0"/>
        <v>2.1052866864016917E-2</v>
      </c>
      <c r="U32" s="81">
        <f t="shared" si="3"/>
        <v>0.95504806437947154</v>
      </c>
      <c r="V32" s="81">
        <f t="shared" si="4"/>
        <v>4.724974072527063</v>
      </c>
      <c r="W32" s="81">
        <f t="shared" si="7"/>
        <v>31.391103908129494</v>
      </c>
      <c r="X32" s="81">
        <f t="shared" si="1"/>
        <v>32.86861162168357</v>
      </c>
      <c r="Y32" s="83">
        <f>Inputs!G20</f>
        <v>0.80579999999999996</v>
      </c>
      <c r="Z32" s="84">
        <f t="shared" si="5"/>
        <v>3.8073841076423074</v>
      </c>
      <c r="AA32" s="84">
        <f t="shared" si="2"/>
        <v>23.435015970102015</v>
      </c>
      <c r="AB32" s="167">
        <f t="shared" si="6"/>
        <v>24.538048758130902</v>
      </c>
      <c r="AC32" s="25"/>
    </row>
    <row r="33" spans="1:29" x14ac:dyDescent="0.2">
      <c r="A33" s="19"/>
      <c r="B33" s="31" t="s">
        <v>11</v>
      </c>
      <c r="C33" s="82">
        <v>5</v>
      </c>
      <c r="D33" s="92">
        <v>0.5</v>
      </c>
      <c r="E33" s="121"/>
      <c r="F33" s="121"/>
      <c r="G33" s="175"/>
      <c r="H33" s="175"/>
      <c r="I33" s="175"/>
      <c r="J33" s="173"/>
      <c r="K33" s="122"/>
      <c r="L33" s="123"/>
      <c r="M33" s="123"/>
      <c r="N33" s="124"/>
      <c r="O33" s="23"/>
      <c r="P33" s="9" t="s">
        <v>11</v>
      </c>
      <c r="Q33" s="82">
        <v>5</v>
      </c>
      <c r="R33" s="92">
        <v>0.5</v>
      </c>
      <c r="S33" s="80">
        <f>Inputs!G44</f>
        <v>6.209257790587462E-3</v>
      </c>
      <c r="T33" s="80">
        <f t="shared" si="0"/>
        <v>3.0571719730664103E-2</v>
      </c>
      <c r="U33" s="81">
        <f t="shared" si="3"/>
        <v>0.93494156463135347</v>
      </c>
      <c r="V33" s="81">
        <f t="shared" si="4"/>
        <v>4.6032508944606212</v>
      </c>
      <c r="W33" s="81">
        <f t="shared" si="7"/>
        <v>26.66612983560243</v>
      </c>
      <c r="X33" s="81">
        <f t="shared" si="1"/>
        <v>28.521707499566411</v>
      </c>
      <c r="Y33" s="83">
        <f>Inputs!G21</f>
        <v>0.79010000000000002</v>
      </c>
      <c r="Z33" s="84">
        <f t="shared" si="5"/>
        <v>3.6370285317133368</v>
      </c>
      <c r="AA33" s="84">
        <f t="shared" si="2"/>
        <v>19.627631862459708</v>
      </c>
      <c r="AB33" s="167">
        <f t="shared" si="6"/>
        <v>20.993431680619381</v>
      </c>
      <c r="AC33" s="25"/>
    </row>
    <row r="34" spans="1:29" x14ac:dyDescent="0.2">
      <c r="A34" s="19"/>
      <c r="B34" s="31" t="s">
        <v>12</v>
      </c>
      <c r="C34" s="82">
        <v>5</v>
      </c>
      <c r="D34" s="92">
        <v>0.5</v>
      </c>
      <c r="E34" s="121"/>
      <c r="F34" s="121"/>
      <c r="G34" s="175"/>
      <c r="H34" s="175"/>
      <c r="I34" s="175"/>
      <c r="J34" s="173"/>
      <c r="K34" s="122"/>
      <c r="L34" s="123"/>
      <c r="M34" s="123"/>
      <c r="N34" s="124"/>
      <c r="O34" s="23"/>
      <c r="P34" s="9" t="s">
        <v>12</v>
      </c>
      <c r="Q34" s="82">
        <v>5</v>
      </c>
      <c r="R34" s="92">
        <v>0.5</v>
      </c>
      <c r="S34" s="80">
        <f>Inputs!G45</f>
        <v>9.6153100249012878E-3</v>
      </c>
      <c r="T34" s="80">
        <f t="shared" si="0"/>
        <v>4.6948001159022867E-2</v>
      </c>
      <c r="U34" s="81">
        <f t="shared" si="3"/>
        <v>0.90635879315289514</v>
      </c>
      <c r="V34" s="81">
        <f t="shared" si="4"/>
        <v>4.4254146315858938</v>
      </c>
      <c r="W34" s="81">
        <f t="shared" si="7"/>
        <v>22.062878941141808</v>
      </c>
      <c r="X34" s="81">
        <f t="shared" si="1"/>
        <v>24.342323490229532</v>
      </c>
      <c r="Y34" s="83">
        <f>Inputs!G22</f>
        <v>0.754</v>
      </c>
      <c r="Z34" s="84">
        <f t="shared" si="5"/>
        <v>3.336762632215764</v>
      </c>
      <c r="AA34" s="84">
        <f t="shared" si="2"/>
        <v>15.990603330746373</v>
      </c>
      <c r="AB34" s="167">
        <f t="shared" si="6"/>
        <v>17.642685712929243</v>
      </c>
      <c r="AC34" s="25"/>
    </row>
    <row r="35" spans="1:29" x14ac:dyDescent="0.2">
      <c r="A35" s="19"/>
      <c r="B35" s="31" t="s">
        <v>13</v>
      </c>
      <c r="C35" s="82">
        <v>5</v>
      </c>
      <c r="D35" s="92">
        <v>0.5</v>
      </c>
      <c r="E35" s="121"/>
      <c r="F35" s="121"/>
      <c r="G35" s="175"/>
      <c r="H35" s="175"/>
      <c r="I35" s="175"/>
      <c r="J35" s="173"/>
      <c r="K35" s="122"/>
      <c r="L35" s="123"/>
      <c r="M35" s="123"/>
      <c r="N35" s="124"/>
      <c r="O35" s="23"/>
      <c r="P35" s="9" t="s">
        <v>13</v>
      </c>
      <c r="Q35" s="82">
        <v>5</v>
      </c>
      <c r="R35" s="92">
        <v>0.5</v>
      </c>
      <c r="S35" s="80">
        <f>Inputs!G46</f>
        <v>1.5713780705460378E-2</v>
      </c>
      <c r="T35" s="80">
        <f t="shared" si="0"/>
        <v>7.559903681227173E-2</v>
      </c>
      <c r="U35" s="81">
        <f t="shared" si="3"/>
        <v>0.86380705948146241</v>
      </c>
      <c r="V35" s="81">
        <f t="shared" si="4"/>
        <v>4.1557778431862138</v>
      </c>
      <c r="W35" s="81">
        <f t="shared" si="7"/>
        <v>17.637464309555913</v>
      </c>
      <c r="X35" s="81">
        <f t="shared" si="1"/>
        <v>20.418291464466108</v>
      </c>
      <c r="Y35" s="83">
        <f>Inputs!G23</f>
        <v>0.746</v>
      </c>
      <c r="Z35" s="84">
        <f t="shared" si="5"/>
        <v>3.1002102710169153</v>
      </c>
      <c r="AA35" s="84">
        <f t="shared" si="2"/>
        <v>12.653840698530608</v>
      </c>
      <c r="AB35" s="167">
        <f t="shared" si="6"/>
        <v>14.648920218511092</v>
      </c>
      <c r="AC35" s="25"/>
    </row>
    <row r="36" spans="1:29" x14ac:dyDescent="0.2">
      <c r="A36" s="19"/>
      <c r="B36" s="31" t="s">
        <v>14</v>
      </c>
      <c r="C36" s="82">
        <v>5</v>
      </c>
      <c r="D36" s="92">
        <v>0.5</v>
      </c>
      <c r="E36" s="121"/>
      <c r="F36" s="121"/>
      <c r="G36" s="175"/>
      <c r="H36" s="175"/>
      <c r="I36" s="175"/>
      <c r="J36" s="173"/>
      <c r="K36" s="122"/>
      <c r="L36" s="123"/>
      <c r="M36" s="123"/>
      <c r="N36" s="124"/>
      <c r="O36" s="23"/>
      <c r="P36" s="9" t="s">
        <v>14</v>
      </c>
      <c r="Q36" s="82">
        <v>5</v>
      </c>
      <c r="R36" s="92">
        <v>0.5</v>
      </c>
      <c r="S36" s="80">
        <f>Inputs!G47</f>
        <v>2.3695179883784993E-2</v>
      </c>
      <c r="T36" s="80">
        <f t="shared" si="0"/>
        <v>0.11185012720835921</v>
      </c>
      <c r="U36" s="81">
        <f t="shared" si="3"/>
        <v>0.79850407779302313</v>
      </c>
      <c r="V36" s="81">
        <f t="shared" si="4"/>
        <v>3.769238432271258</v>
      </c>
      <c r="W36" s="81">
        <f t="shared" si="7"/>
        <v>13.481686466369698</v>
      </c>
      <c r="X36" s="81">
        <f t="shared" si="1"/>
        <v>16.8836789207534</v>
      </c>
      <c r="Y36" s="83">
        <f>Inputs!G24</f>
        <v>0.76600000000000001</v>
      </c>
      <c r="Z36" s="84">
        <f t="shared" si="5"/>
        <v>2.8872366391197835</v>
      </c>
      <c r="AA36" s="84">
        <f t="shared" si="2"/>
        <v>9.5536304275136921</v>
      </c>
      <c r="AB36" s="167">
        <f t="shared" si="6"/>
        <v>11.964410318252687</v>
      </c>
      <c r="AC36" s="25"/>
    </row>
    <row r="37" spans="1:29" x14ac:dyDescent="0.2">
      <c r="A37" s="19"/>
      <c r="B37" s="31" t="s">
        <v>15</v>
      </c>
      <c r="C37" s="82">
        <v>5</v>
      </c>
      <c r="D37" s="92">
        <v>0.5</v>
      </c>
      <c r="E37" s="121"/>
      <c r="F37" s="121"/>
      <c r="G37" s="175"/>
      <c r="H37" s="175"/>
      <c r="I37" s="175"/>
      <c r="J37" s="173"/>
      <c r="K37" s="122"/>
      <c r="L37" s="123"/>
      <c r="M37" s="123"/>
      <c r="N37" s="124"/>
      <c r="O37" s="23"/>
      <c r="P37" s="9" t="s">
        <v>15</v>
      </c>
      <c r="Q37" s="82">
        <v>5</v>
      </c>
      <c r="R37" s="92">
        <v>0.5</v>
      </c>
      <c r="S37" s="80">
        <f>Inputs!G48</f>
        <v>3.6441381939999726E-2</v>
      </c>
      <c r="T37" s="80">
        <f t="shared" si="0"/>
        <v>0.16699324788138237</v>
      </c>
      <c r="U37" s="81">
        <f t="shared" si="3"/>
        <v>0.70919129511547996</v>
      </c>
      <c r="V37" s="81">
        <f t="shared" si="4"/>
        <v>3.2498810812260546</v>
      </c>
      <c r="W37" s="81">
        <f t="shared" si="7"/>
        <v>9.7124480340984398</v>
      </c>
      <c r="X37" s="81">
        <f t="shared" si="1"/>
        <v>13.695103283123251</v>
      </c>
      <c r="Y37" s="83">
        <f>Inputs!G25</f>
        <v>0.71099999999999997</v>
      </c>
      <c r="Z37" s="84">
        <f t="shared" si="5"/>
        <v>2.3106654487517249</v>
      </c>
      <c r="AA37" s="84">
        <f t="shared" si="2"/>
        <v>6.6663937883939095</v>
      </c>
      <c r="AB37" s="167">
        <f t="shared" si="6"/>
        <v>9.3999938159257841</v>
      </c>
      <c r="AC37" s="25"/>
    </row>
    <row r="38" spans="1:29" x14ac:dyDescent="0.2">
      <c r="A38" s="19"/>
      <c r="B38" s="31" t="s">
        <v>16</v>
      </c>
      <c r="C38" s="82">
        <v>5</v>
      </c>
      <c r="D38" s="92">
        <v>0.5</v>
      </c>
      <c r="E38" s="121"/>
      <c r="F38" s="121"/>
      <c r="G38" s="175"/>
      <c r="H38" s="175"/>
      <c r="I38" s="175"/>
      <c r="J38" s="173"/>
      <c r="K38" s="122"/>
      <c r="L38" s="123"/>
      <c r="M38" s="123"/>
      <c r="N38" s="124"/>
      <c r="O38" s="23"/>
      <c r="P38" s="9" t="s">
        <v>16</v>
      </c>
      <c r="Q38" s="82">
        <v>5</v>
      </c>
      <c r="R38" s="92">
        <v>0.5</v>
      </c>
      <c r="S38" s="80">
        <f>Inputs!G49</f>
        <v>5.6973875308404344E-2</v>
      </c>
      <c r="T38" s="80">
        <f t="shared" si="0"/>
        <v>0.24935287720749283</v>
      </c>
      <c r="U38" s="81">
        <f t="shared" si="3"/>
        <v>0.59076113737494207</v>
      </c>
      <c r="V38" s="81">
        <f t="shared" si="4"/>
        <v>2.5855357135076784</v>
      </c>
      <c r="W38" s="81">
        <f t="shared" si="7"/>
        <v>6.4625669528723844</v>
      </c>
      <c r="X38" s="81">
        <f t="shared" si="1"/>
        <v>10.939390802836014</v>
      </c>
      <c r="Y38" s="83">
        <f>Inputs!G26</f>
        <v>0.70300000000000007</v>
      </c>
      <c r="Z38" s="84">
        <f t="shared" si="5"/>
        <v>1.8176316065958982</v>
      </c>
      <c r="AA38" s="84">
        <f t="shared" si="2"/>
        <v>4.3557283396421846</v>
      </c>
      <c r="AB38" s="167">
        <f t="shared" si="6"/>
        <v>7.3730786676268911</v>
      </c>
      <c r="AC38" s="25"/>
    </row>
    <row r="39" spans="1:29" x14ac:dyDescent="0.2">
      <c r="A39" s="19"/>
      <c r="B39" s="31" t="s">
        <v>17</v>
      </c>
      <c r="C39" s="82">
        <v>5</v>
      </c>
      <c r="D39" s="92">
        <v>0.5</v>
      </c>
      <c r="E39" s="121"/>
      <c r="F39" s="121"/>
      <c r="G39" s="175"/>
      <c r="H39" s="175"/>
      <c r="I39" s="175"/>
      <c r="J39" s="173"/>
      <c r="K39" s="122"/>
      <c r="L39" s="123"/>
      <c r="M39" s="123"/>
      <c r="N39" s="124"/>
      <c r="O39" s="23"/>
      <c r="P39" s="9" t="s">
        <v>17</v>
      </c>
      <c r="Q39" s="82">
        <v>5</v>
      </c>
      <c r="R39" s="92">
        <v>0.5</v>
      </c>
      <c r="S39" s="80">
        <f>Inputs!G50</f>
        <v>9.252529988668777E-2</v>
      </c>
      <c r="T39" s="80">
        <f t="shared" si="0"/>
        <v>0.37571795766826394</v>
      </c>
      <c r="U39" s="81">
        <f t="shared" si="3"/>
        <v>0.4434531480281293</v>
      </c>
      <c r="V39" s="81">
        <f t="shared" si="4"/>
        <v>1.8007324623939189</v>
      </c>
      <c r="W39" s="81">
        <f t="shared" si="7"/>
        <v>3.8770312393647055</v>
      </c>
      <c r="X39" s="81">
        <f t="shared" si="1"/>
        <v>8.7428204233173599</v>
      </c>
      <c r="Y39" s="83">
        <f>Inputs!G27</f>
        <v>0.67500000000000004</v>
      </c>
      <c r="Z39" s="84">
        <f t="shared" si="5"/>
        <v>1.2154944121158953</v>
      </c>
      <c r="AA39" s="84">
        <f t="shared" si="2"/>
        <v>2.5380967330462862</v>
      </c>
      <c r="AB39" s="167">
        <f t="shared" si="6"/>
        <v>5.7234834036746731</v>
      </c>
      <c r="AC39" s="25"/>
    </row>
    <row r="40" spans="1:29" x14ac:dyDescent="0.2">
      <c r="A40" s="19"/>
      <c r="B40" s="32" t="s">
        <v>18</v>
      </c>
      <c r="C40" s="87">
        <v>15</v>
      </c>
      <c r="D40" s="93">
        <v>0.5</v>
      </c>
      <c r="E40" s="125"/>
      <c r="F40" s="125"/>
      <c r="G40" s="176"/>
      <c r="H40" s="176"/>
      <c r="I40" s="176"/>
      <c r="J40" s="174"/>
      <c r="K40" s="126"/>
      <c r="L40" s="127"/>
      <c r="M40" s="127"/>
      <c r="N40" s="128"/>
      <c r="O40" s="23"/>
      <c r="P40" s="10" t="s">
        <v>18</v>
      </c>
      <c r="Q40" s="87">
        <v>15</v>
      </c>
      <c r="R40" s="93">
        <v>0.5</v>
      </c>
      <c r="S40" s="85">
        <f>Inputs!G51</f>
        <v>0.17543766671966365</v>
      </c>
      <c r="T40" s="85">
        <v>1</v>
      </c>
      <c r="U40" s="86">
        <f t="shared" si="3"/>
        <v>0.27683983692943825</v>
      </c>
      <c r="V40" s="86">
        <f>Q40*R40*U40</f>
        <v>2.0762987769707868</v>
      </c>
      <c r="W40" s="86">
        <f>V40</f>
        <v>2.0762987769707868</v>
      </c>
      <c r="X40" s="86">
        <f t="shared" si="1"/>
        <v>7.5</v>
      </c>
      <c r="Y40" s="88">
        <f>Inputs!G28</f>
        <v>0.63700000000000001</v>
      </c>
      <c r="Z40" s="89">
        <f t="shared" si="5"/>
        <v>1.3226023209303912</v>
      </c>
      <c r="AA40" s="89">
        <f>Z40</f>
        <v>1.3226023209303912</v>
      </c>
      <c r="AB40" s="168">
        <f>AA40/U40</f>
        <v>4.7774999999999999</v>
      </c>
      <c r="AC40" s="25"/>
    </row>
    <row r="41" spans="1:29" x14ac:dyDescent="0.2">
      <c r="A41" s="19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5"/>
    </row>
    <row r="42" spans="1:29" x14ac:dyDescent="0.2">
      <c r="A42" s="19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5"/>
    </row>
    <row r="43" spans="1:29" x14ac:dyDescent="0.2">
      <c r="A43" s="19"/>
      <c r="B43" s="24" t="s">
        <v>42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 t="s">
        <v>42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5"/>
    </row>
    <row r="44" spans="1:29" ht="15.75" x14ac:dyDescent="0.3">
      <c r="A44" s="19"/>
      <c r="B44" s="29" t="s">
        <v>0</v>
      </c>
      <c r="C44" s="2" t="s">
        <v>35</v>
      </c>
      <c r="D44" s="2" t="s">
        <v>19</v>
      </c>
      <c r="E44" s="2" t="s">
        <v>20</v>
      </c>
      <c r="F44" s="3" t="s">
        <v>21</v>
      </c>
      <c r="G44" s="2" t="s">
        <v>22</v>
      </c>
      <c r="H44" s="4" t="s">
        <v>23</v>
      </c>
      <c r="I44" s="2" t="s">
        <v>24</v>
      </c>
      <c r="J44" s="5" t="s">
        <v>25</v>
      </c>
      <c r="K44" s="6" t="s">
        <v>26</v>
      </c>
      <c r="L44" s="7" t="s">
        <v>27</v>
      </c>
      <c r="M44" s="7" t="s">
        <v>28</v>
      </c>
      <c r="N44" s="134" t="s">
        <v>114</v>
      </c>
      <c r="O44" s="23"/>
      <c r="P44" s="1" t="s">
        <v>0</v>
      </c>
      <c r="Q44" s="2" t="s">
        <v>35</v>
      </c>
      <c r="R44" s="2" t="s">
        <v>19</v>
      </c>
      <c r="S44" s="2" t="s">
        <v>20</v>
      </c>
      <c r="T44" s="3" t="s">
        <v>21</v>
      </c>
      <c r="U44" s="2" t="s">
        <v>22</v>
      </c>
      <c r="V44" s="4" t="s">
        <v>23</v>
      </c>
      <c r="W44" s="2" t="s">
        <v>24</v>
      </c>
      <c r="X44" s="5" t="s">
        <v>25</v>
      </c>
      <c r="Y44" s="6" t="s">
        <v>26</v>
      </c>
      <c r="Z44" s="7" t="s">
        <v>27</v>
      </c>
      <c r="AA44" s="7" t="s">
        <v>28</v>
      </c>
      <c r="AB44" s="134" t="s">
        <v>114</v>
      </c>
      <c r="AC44" s="25"/>
    </row>
    <row r="45" spans="1:29" x14ac:dyDescent="0.2">
      <c r="A45" s="19"/>
      <c r="B45" s="30" t="s">
        <v>1</v>
      </c>
      <c r="C45" s="91">
        <v>5</v>
      </c>
      <c r="D45" s="91">
        <v>0.5</v>
      </c>
      <c r="E45" s="80">
        <f>Inputs!C34</f>
        <v>9.1819932460718377E-4</v>
      </c>
      <c r="F45" s="80">
        <f t="shared" ref="F45:F61" si="8">C45*E45/(1+C45*(1-D45)*E45)</f>
        <v>4.5804821340313115E-3</v>
      </c>
      <c r="G45" s="81">
        <v>1</v>
      </c>
      <c r="H45" s="81">
        <f>C45*(G46+(D45*(G45-G46)))</f>
        <v>4.9885487946649221</v>
      </c>
      <c r="I45" s="81">
        <f>I46+H45</f>
        <v>82.211686905757091</v>
      </c>
      <c r="J45" s="81">
        <f t="shared" ref="J45:J62" si="9">I45/G45</f>
        <v>82.211686905757091</v>
      </c>
      <c r="K45" s="83">
        <f>Inputs!C11</f>
        <v>0.92220000000000002</v>
      </c>
      <c r="L45" s="84">
        <f>H45*K45</f>
        <v>4.6004396984399909</v>
      </c>
      <c r="M45" s="84">
        <f t="shared" ref="M45:M61" si="10">L45+M46</f>
        <v>70.344928147144799</v>
      </c>
      <c r="N45" s="167">
        <f>M45/G45</f>
        <v>70.344928147144799</v>
      </c>
      <c r="O45" s="23"/>
      <c r="P45" s="8" t="s">
        <v>1</v>
      </c>
      <c r="Q45" s="91">
        <v>5</v>
      </c>
      <c r="R45" s="91">
        <v>0.5</v>
      </c>
      <c r="S45" s="80">
        <f>Inputs!H34</f>
        <v>1.1304574495815977E-3</v>
      </c>
      <c r="T45" s="80">
        <f t="shared" ref="T45:T61" si="11">Q45*S45/(1+Q45*(1-R45)*S45)</f>
        <v>5.6363580904284019E-3</v>
      </c>
      <c r="U45" s="81">
        <v>1</v>
      </c>
      <c r="V45" s="81">
        <f>Q45*(U46+(R45*(U45-U46)))</f>
        <v>4.9859091047739295</v>
      </c>
      <c r="W45" s="81">
        <f>W46+V45</f>
        <v>78.544745619177149</v>
      </c>
      <c r="X45" s="81">
        <f t="shared" ref="X45:X62" si="12">W45/U45</f>
        <v>78.544745619177149</v>
      </c>
      <c r="Y45" s="83">
        <f>Inputs!H11</f>
        <v>0.91220000000000001</v>
      </c>
      <c r="Z45" s="84">
        <f>V45*Y45</f>
        <v>4.5481462853747789</v>
      </c>
      <c r="AA45" s="84">
        <f t="shared" ref="AA45:AA61" si="13">Z45+AA46</f>
        <v>66.81695247332172</v>
      </c>
      <c r="AB45" s="167">
        <f>AA45/U45</f>
        <v>66.81695247332172</v>
      </c>
      <c r="AC45" s="25"/>
    </row>
    <row r="46" spans="1:29" x14ac:dyDescent="0.2">
      <c r="A46" s="19"/>
      <c r="B46" s="30" t="s">
        <v>2</v>
      </c>
      <c r="C46" s="91">
        <v>5</v>
      </c>
      <c r="D46" s="91">
        <v>0.5</v>
      </c>
      <c r="E46" s="80">
        <f>Inputs!C35</f>
        <v>7.6088394865687437E-5</v>
      </c>
      <c r="F46" s="80">
        <f t="shared" si="8"/>
        <v>3.8036962004382518E-4</v>
      </c>
      <c r="G46" s="81">
        <f t="shared" ref="G46:G62" si="14">(1-F45)*G45</f>
        <v>0.99541951786596872</v>
      </c>
      <c r="H46" s="81">
        <f t="shared" ref="H46:H61" si="15">C46*(G47+(D46*(G46-G47)))</f>
        <v>4.9761510209703559</v>
      </c>
      <c r="I46" s="81">
        <f>I47+H46</f>
        <v>77.223138111092169</v>
      </c>
      <c r="J46" s="81">
        <f t="shared" si="9"/>
        <v>77.578484975507692</v>
      </c>
      <c r="K46" s="83">
        <f>Inputs!C12</f>
        <v>0.92220000000000002</v>
      </c>
      <c r="L46" s="84">
        <f t="shared" ref="L46:L62" si="16">H46*K46</f>
        <v>4.5890064715388625</v>
      </c>
      <c r="M46" s="84">
        <f t="shared" si="10"/>
        <v>65.744488448704814</v>
      </c>
      <c r="N46" s="167">
        <f t="shared" ref="N46:N61" si="17">M46/G46</f>
        <v>66.047015623775607</v>
      </c>
      <c r="O46" s="23"/>
      <c r="P46" s="8" t="s">
        <v>2</v>
      </c>
      <c r="Q46" s="91">
        <v>5</v>
      </c>
      <c r="R46" s="91">
        <v>0.5</v>
      </c>
      <c r="S46" s="80">
        <f>Inputs!H35</f>
        <v>1.1403953370501774E-4</v>
      </c>
      <c r="T46" s="80">
        <f t="shared" si="11"/>
        <v>5.70035152167717E-4</v>
      </c>
      <c r="U46" s="81">
        <f t="shared" ref="U46:U62" si="18">(1-T45)*U45</f>
        <v>0.99436364190957161</v>
      </c>
      <c r="V46" s="81">
        <f t="shared" ref="V46:V61" si="19">Q46*(U47+(R46*(U46-U47)))</f>
        <v>4.9704011539730431</v>
      </c>
      <c r="W46" s="81">
        <f>W47+V46</f>
        <v>73.558836514403225</v>
      </c>
      <c r="X46" s="81">
        <f t="shared" si="12"/>
        <v>73.975790560022048</v>
      </c>
      <c r="Y46" s="83">
        <f>Inputs!H12</f>
        <v>0.91220000000000001</v>
      </c>
      <c r="Z46" s="84">
        <f t="shared" ref="Z46:Z62" si="20">V46*Y46</f>
        <v>4.5339999326542095</v>
      </c>
      <c r="AA46" s="84">
        <f t="shared" si="13"/>
        <v>62.268806187946936</v>
      </c>
      <c r="AB46" s="167">
        <f t="shared" ref="AB46:AB61" si="21">AA46/U46</f>
        <v>62.621764879059931</v>
      </c>
      <c r="AC46" s="25"/>
    </row>
    <row r="47" spans="1:29" x14ac:dyDescent="0.2">
      <c r="A47" s="19"/>
      <c r="B47" s="30" t="s">
        <v>3</v>
      </c>
      <c r="C47" s="91">
        <v>5</v>
      </c>
      <c r="D47" s="91">
        <v>0.5</v>
      </c>
      <c r="E47" s="80">
        <f>Inputs!C36</f>
        <v>1.1278288237802707E-4</v>
      </c>
      <c r="F47" s="80">
        <f t="shared" si="8"/>
        <v>5.6375545697664987E-4</v>
      </c>
      <c r="G47" s="81">
        <f t="shared" si="14"/>
        <v>0.99504089052217382</v>
      </c>
      <c r="H47" s="81">
        <f t="shared" si="15"/>
        <v>4.9738020532810019</v>
      </c>
      <c r="I47" s="81">
        <f>I48+H47</f>
        <v>72.246987090121806</v>
      </c>
      <c r="J47" s="81">
        <f t="shared" si="9"/>
        <v>72.607053416878486</v>
      </c>
      <c r="K47" s="83">
        <f>Inputs!C13</f>
        <v>0.92220000000000002</v>
      </c>
      <c r="L47" s="84">
        <f t="shared" si="16"/>
        <v>4.5868402535357404</v>
      </c>
      <c r="M47" s="84">
        <f t="shared" si="10"/>
        <v>61.155481977165955</v>
      </c>
      <c r="N47" s="167">
        <f t="shared" si="17"/>
        <v>61.460270185552886</v>
      </c>
      <c r="O47" s="23"/>
      <c r="P47" s="8" t="s">
        <v>3</v>
      </c>
      <c r="Q47" s="91">
        <v>5</v>
      </c>
      <c r="R47" s="91">
        <v>0.5</v>
      </c>
      <c r="S47" s="80">
        <f>Inputs!H36</f>
        <v>9.4258004356066348E-5</v>
      </c>
      <c r="T47" s="80">
        <f t="shared" si="11"/>
        <v>4.7117899080191295E-4</v>
      </c>
      <c r="U47" s="81">
        <f t="shared" si="18"/>
        <v>0.99379681967964562</v>
      </c>
      <c r="V47" s="81">
        <f t="shared" si="19"/>
        <v>4.9678134579418307</v>
      </c>
      <c r="W47" s="81">
        <f>W48+V47</f>
        <v>68.588435360430182</v>
      </c>
      <c r="X47" s="81">
        <f t="shared" si="12"/>
        <v>69.016557511765768</v>
      </c>
      <c r="Y47" s="83">
        <f>Inputs!H13</f>
        <v>0.91220000000000001</v>
      </c>
      <c r="Z47" s="84">
        <f t="shared" si="20"/>
        <v>4.5316394363345385</v>
      </c>
      <c r="AA47" s="84">
        <f t="shared" si="13"/>
        <v>57.734806255292725</v>
      </c>
      <c r="AB47" s="167">
        <f t="shared" si="21"/>
        <v>58.095181139645597</v>
      </c>
      <c r="AC47" s="25"/>
    </row>
    <row r="48" spans="1:29" x14ac:dyDescent="0.2">
      <c r="A48" s="19"/>
      <c r="B48" s="31" t="s">
        <v>4</v>
      </c>
      <c r="C48" s="82">
        <v>5</v>
      </c>
      <c r="D48" s="92">
        <v>0.5</v>
      </c>
      <c r="E48" s="80">
        <f>Inputs!C37</f>
        <v>1.5162673829224971E-4</v>
      </c>
      <c r="F48" s="80">
        <f t="shared" si="8"/>
        <v>7.5784641701040413E-4</v>
      </c>
      <c r="G48" s="81">
        <f t="shared" si="14"/>
        <v>0.99447993079022701</v>
      </c>
      <c r="H48" s="81">
        <f t="shared" si="15"/>
        <v>4.9705154963202896</v>
      </c>
      <c r="I48" s="81">
        <f>I49+H48</f>
        <v>67.2731850368408</v>
      </c>
      <c r="J48" s="81">
        <f t="shared" si="9"/>
        <v>67.646598944821974</v>
      </c>
      <c r="K48" s="83">
        <f>Inputs!C14</f>
        <v>0.92220000000000002</v>
      </c>
      <c r="L48" s="84">
        <f t="shared" si="16"/>
        <v>4.5838093907065716</v>
      </c>
      <c r="M48" s="84">
        <f t="shared" si="10"/>
        <v>56.568641723630215</v>
      </c>
      <c r="N48" s="167">
        <f t="shared" si="17"/>
        <v>56.8826378212379</v>
      </c>
      <c r="O48" s="23"/>
      <c r="P48" s="9" t="s">
        <v>4</v>
      </c>
      <c r="Q48" s="82">
        <v>5</v>
      </c>
      <c r="R48" s="92">
        <v>0.5</v>
      </c>
      <c r="S48" s="80">
        <f>Inputs!H37</f>
        <v>3.0485435732517202E-4</v>
      </c>
      <c r="T48" s="80">
        <f t="shared" si="11"/>
        <v>1.5231109690868204E-3</v>
      </c>
      <c r="U48" s="81">
        <f t="shared" si="18"/>
        <v>0.99332856349708676</v>
      </c>
      <c r="V48" s="81">
        <f t="shared" si="19"/>
        <v>4.962860443408009</v>
      </c>
      <c r="W48" s="81">
        <f>W49+V48</f>
        <v>63.620621902488352</v>
      </c>
      <c r="X48" s="81">
        <f t="shared" si="12"/>
        <v>64.047913490484191</v>
      </c>
      <c r="Y48" s="83">
        <f>Inputs!H14</f>
        <v>0.91220000000000001</v>
      </c>
      <c r="Z48" s="84">
        <f t="shared" si="20"/>
        <v>4.5271212964767855</v>
      </c>
      <c r="AA48" s="84">
        <f t="shared" si="13"/>
        <v>53.203166818958188</v>
      </c>
      <c r="AB48" s="167">
        <f t="shared" si="21"/>
        <v>53.56049224201557</v>
      </c>
      <c r="AC48" s="25"/>
    </row>
    <row r="49" spans="1:29" x14ac:dyDescent="0.2">
      <c r="A49" s="19"/>
      <c r="B49" s="31" t="s">
        <v>5</v>
      </c>
      <c r="C49" s="82">
        <v>5</v>
      </c>
      <c r="D49" s="92">
        <v>0.5</v>
      </c>
      <c r="E49" s="80">
        <f>Inputs!C38</f>
        <v>1.9531885803574336E-4</v>
      </c>
      <c r="F49" s="80">
        <f t="shared" si="8"/>
        <v>9.7611765471464825E-4</v>
      </c>
      <c r="G49" s="81">
        <f t="shared" si="14"/>
        <v>0.99372626773788886</v>
      </c>
      <c r="H49" s="81">
        <f t="shared" si="15"/>
        <v>4.9662063543047132</v>
      </c>
      <c r="I49" s="81">
        <f t="shared" ref="I49:I61" si="22">I50+H49</f>
        <v>62.302669540520512</v>
      </c>
      <c r="J49" s="81">
        <f t="shared" si="9"/>
        <v>62.696007505513414</v>
      </c>
      <c r="K49" s="83">
        <f>Inputs!C15</f>
        <v>0.92474000000000001</v>
      </c>
      <c r="L49" s="84">
        <f t="shared" si="16"/>
        <v>4.5924496640797408</v>
      </c>
      <c r="M49" s="84">
        <f t="shared" si="10"/>
        <v>51.984832332923645</v>
      </c>
      <c r="N49" s="167">
        <f t="shared" si="17"/>
        <v>52.313030278711999</v>
      </c>
      <c r="O49" s="23"/>
      <c r="P49" s="9" t="s">
        <v>5</v>
      </c>
      <c r="Q49" s="82">
        <v>5</v>
      </c>
      <c r="R49" s="92">
        <v>0.5</v>
      </c>
      <c r="S49" s="80">
        <f>Inputs!H38</f>
        <v>4.3092892263059737E-4</v>
      </c>
      <c r="T49" s="80">
        <f t="shared" si="11"/>
        <v>2.1523258644881521E-3</v>
      </c>
      <c r="U49" s="81">
        <f t="shared" si="18"/>
        <v>0.99181561386611705</v>
      </c>
      <c r="V49" s="81">
        <f t="shared" si="19"/>
        <v>4.953741293334267</v>
      </c>
      <c r="W49" s="81">
        <f t="shared" ref="W49:W61" si="23">W50+V49</f>
        <v>58.657761459080341</v>
      </c>
      <c r="X49" s="81">
        <f t="shared" si="12"/>
        <v>59.141800793426931</v>
      </c>
      <c r="Y49" s="83">
        <f>Inputs!H15</f>
        <v>0.91474</v>
      </c>
      <c r="Z49" s="84">
        <f t="shared" si="20"/>
        <v>4.5313853106645876</v>
      </c>
      <c r="AA49" s="84">
        <f t="shared" si="13"/>
        <v>48.676045522481402</v>
      </c>
      <c r="AB49" s="167">
        <f t="shared" si="21"/>
        <v>49.077716504926968</v>
      </c>
      <c r="AC49" s="25"/>
    </row>
    <row r="50" spans="1:29" x14ac:dyDescent="0.2">
      <c r="A50" s="19"/>
      <c r="B50" s="31" t="s">
        <v>6</v>
      </c>
      <c r="C50" s="82">
        <v>5</v>
      </c>
      <c r="D50" s="92">
        <v>0.5</v>
      </c>
      <c r="E50" s="80">
        <f>Inputs!C39</f>
        <v>2.8094485959393513E-4</v>
      </c>
      <c r="F50" s="80">
        <f t="shared" si="8"/>
        <v>1.4037383652748289E-3</v>
      </c>
      <c r="G50" s="81">
        <f t="shared" si="14"/>
        <v>0.99275627398399624</v>
      </c>
      <c r="H50" s="81">
        <f t="shared" si="15"/>
        <v>4.9602974447470851</v>
      </c>
      <c r="I50" s="81">
        <f t="shared" si="22"/>
        <v>57.336463186215802</v>
      </c>
      <c r="J50" s="81">
        <f t="shared" si="9"/>
        <v>57.754823302320524</v>
      </c>
      <c r="K50" s="83">
        <f>Inputs!C16</f>
        <v>0.92774000000000001</v>
      </c>
      <c r="L50" s="84">
        <f t="shared" si="16"/>
        <v>4.6018663513896607</v>
      </c>
      <c r="M50" s="84">
        <f t="shared" si="10"/>
        <v>47.392382668843908</v>
      </c>
      <c r="N50" s="167">
        <f t="shared" si="17"/>
        <v>47.738185001496042</v>
      </c>
      <c r="O50" s="23"/>
      <c r="P50" s="9" t="s">
        <v>6</v>
      </c>
      <c r="Q50" s="82">
        <v>5</v>
      </c>
      <c r="R50" s="92">
        <v>0.5</v>
      </c>
      <c r="S50" s="80">
        <f>Inputs!H39</f>
        <v>5.3405258398425671E-4</v>
      </c>
      <c r="T50" s="80">
        <f t="shared" si="11"/>
        <v>2.6667025214904857E-3</v>
      </c>
      <c r="U50" s="81">
        <f t="shared" si="18"/>
        <v>0.98968090346758986</v>
      </c>
      <c r="V50" s="81">
        <f t="shared" si="19"/>
        <v>4.9418065559360791</v>
      </c>
      <c r="W50" s="81">
        <f t="shared" si="23"/>
        <v>53.704020165746073</v>
      </c>
      <c r="X50" s="81">
        <f t="shared" si="12"/>
        <v>54.26397536577786</v>
      </c>
      <c r="Y50" s="83">
        <f>Inputs!H16</f>
        <v>0.91774</v>
      </c>
      <c r="Z50" s="84">
        <f t="shared" si="20"/>
        <v>4.535293548644777</v>
      </c>
      <c r="AA50" s="84">
        <f t="shared" si="13"/>
        <v>44.144660211816813</v>
      </c>
      <c r="AB50" s="167">
        <f t="shared" si="21"/>
        <v>44.604942923668794</v>
      </c>
      <c r="AC50" s="25"/>
    </row>
    <row r="51" spans="1:29" x14ac:dyDescent="0.2">
      <c r="A51" s="19"/>
      <c r="B51" s="31" t="s">
        <v>7</v>
      </c>
      <c r="C51" s="82">
        <v>5</v>
      </c>
      <c r="D51" s="92">
        <v>0.5</v>
      </c>
      <c r="E51" s="80">
        <f>Inputs!C40</f>
        <v>4.0481037829648216E-4</v>
      </c>
      <c r="F51" s="80">
        <f t="shared" si="8"/>
        <v>2.0220055693837614E-3</v>
      </c>
      <c r="G51" s="81">
        <f t="shared" si="14"/>
        <v>0.99136270391483761</v>
      </c>
      <c r="H51" s="81">
        <f t="shared" si="15"/>
        <v>4.9518021673027004</v>
      </c>
      <c r="I51" s="81">
        <f t="shared" si="22"/>
        <v>52.376165741468718</v>
      </c>
      <c r="J51" s="81">
        <f t="shared" si="9"/>
        <v>52.832495649309863</v>
      </c>
      <c r="K51" s="83">
        <f>Inputs!C17</f>
        <v>0.92771000000000003</v>
      </c>
      <c r="L51" s="84">
        <f t="shared" si="16"/>
        <v>4.5938363886283886</v>
      </c>
      <c r="M51" s="84">
        <f t="shared" si="10"/>
        <v>42.790516317454248</v>
      </c>
      <c r="N51" s="167">
        <f t="shared" si="17"/>
        <v>43.163330785470158</v>
      </c>
      <c r="O51" s="23"/>
      <c r="P51" s="9" t="s">
        <v>7</v>
      </c>
      <c r="Q51" s="82">
        <v>5</v>
      </c>
      <c r="R51" s="92">
        <v>0.5</v>
      </c>
      <c r="S51" s="80">
        <f>Inputs!H40</f>
        <v>7.6939477367742894E-4</v>
      </c>
      <c r="T51" s="80">
        <f t="shared" si="11"/>
        <v>3.8395884701321655E-3</v>
      </c>
      <c r="U51" s="81">
        <f t="shared" si="18"/>
        <v>0.98704171890684189</v>
      </c>
      <c r="V51" s="81">
        <f t="shared" si="19"/>
        <v>4.9257340095255744</v>
      </c>
      <c r="W51" s="81">
        <f t="shared" si="23"/>
        <v>48.76221360980999</v>
      </c>
      <c r="X51" s="81">
        <f t="shared" si="12"/>
        <v>49.402383582949874</v>
      </c>
      <c r="Y51" s="83">
        <f>Inputs!H17</f>
        <v>0.91771000000000003</v>
      </c>
      <c r="Z51" s="84">
        <f t="shared" si="20"/>
        <v>4.5203953578817151</v>
      </c>
      <c r="AA51" s="84">
        <f t="shared" si="13"/>
        <v>39.60936666317204</v>
      </c>
      <c r="AB51" s="167">
        <f t="shared" si="21"/>
        <v>40.129374376434455</v>
      </c>
      <c r="AC51" s="25"/>
    </row>
    <row r="52" spans="1:29" x14ac:dyDescent="0.2">
      <c r="A52" s="19"/>
      <c r="B52" s="31" t="s">
        <v>8</v>
      </c>
      <c r="C52" s="82">
        <v>5</v>
      </c>
      <c r="D52" s="92">
        <v>0.5</v>
      </c>
      <c r="E52" s="80">
        <f>Inputs!C41</f>
        <v>6.699916042545857E-4</v>
      </c>
      <c r="F52" s="80">
        <f t="shared" si="8"/>
        <v>3.3443562946752574E-3</v>
      </c>
      <c r="G52" s="81">
        <f t="shared" si="14"/>
        <v>0.98935816300624246</v>
      </c>
      <c r="H52" s="81">
        <f t="shared" si="15"/>
        <v>4.9385188995308669</v>
      </c>
      <c r="I52" s="81">
        <f t="shared" si="22"/>
        <v>47.424363574166016</v>
      </c>
      <c r="J52" s="81">
        <f t="shared" si="9"/>
        <v>47.934474437511447</v>
      </c>
      <c r="K52" s="83">
        <f>Inputs!C18</f>
        <v>0.9002</v>
      </c>
      <c r="L52" s="84">
        <f t="shared" si="16"/>
        <v>4.445654713357686</v>
      </c>
      <c r="M52" s="84">
        <f t="shared" si="10"/>
        <v>38.196679928825858</v>
      </c>
      <c r="N52" s="167">
        <f t="shared" si="17"/>
        <v>38.60753502327433</v>
      </c>
      <c r="O52" s="23"/>
      <c r="P52" s="9" t="s">
        <v>8</v>
      </c>
      <c r="Q52" s="82">
        <v>5</v>
      </c>
      <c r="R52" s="92">
        <v>0.5</v>
      </c>
      <c r="S52" s="80">
        <f>Inputs!H41</f>
        <v>1.1631649990126623E-3</v>
      </c>
      <c r="T52" s="80">
        <f t="shared" si="11"/>
        <v>5.7989621206399888E-3</v>
      </c>
      <c r="U52" s="81">
        <f t="shared" si="18"/>
        <v>0.98325188490338766</v>
      </c>
      <c r="V52" s="81">
        <f t="shared" si="19"/>
        <v>4.9020048234279319</v>
      </c>
      <c r="W52" s="81">
        <f t="shared" si="23"/>
        <v>43.836479600284413</v>
      </c>
      <c r="X52" s="81">
        <f t="shared" si="12"/>
        <v>44.583163554872513</v>
      </c>
      <c r="Y52" s="83">
        <f>Inputs!H18</f>
        <v>0.89019999999999999</v>
      </c>
      <c r="Z52" s="84">
        <f t="shared" si="20"/>
        <v>4.3637646938155452</v>
      </c>
      <c r="AA52" s="84">
        <f t="shared" si="13"/>
        <v>35.088971305290322</v>
      </c>
      <c r="AB52" s="167">
        <f t="shared" si="21"/>
        <v>35.686655519341407</v>
      </c>
      <c r="AC52" s="25"/>
    </row>
    <row r="53" spans="1:29" x14ac:dyDescent="0.2">
      <c r="A53" s="19"/>
      <c r="B53" s="31" t="s">
        <v>9</v>
      </c>
      <c r="C53" s="82">
        <v>5</v>
      </c>
      <c r="D53" s="92">
        <v>0.5</v>
      </c>
      <c r="E53" s="80">
        <f>Inputs!C42</f>
        <v>1.1430643584649828E-3</v>
      </c>
      <c r="F53" s="80">
        <f t="shared" si="8"/>
        <v>5.6990358803438289E-3</v>
      </c>
      <c r="G53" s="81">
        <f t="shared" si="14"/>
        <v>0.98604939680610426</v>
      </c>
      <c r="H53" s="81">
        <f t="shared" si="15"/>
        <v>4.9161981568000481</v>
      </c>
      <c r="I53" s="81">
        <f t="shared" si="22"/>
        <v>42.485844674635146</v>
      </c>
      <c r="J53" s="81">
        <f t="shared" si="9"/>
        <v>43.086933385132951</v>
      </c>
      <c r="K53" s="83">
        <f>Inputs!C19</f>
        <v>0.8659</v>
      </c>
      <c r="L53" s="84">
        <f t="shared" si="16"/>
        <v>4.256935983973162</v>
      </c>
      <c r="M53" s="84">
        <f t="shared" si="10"/>
        <v>33.751025215468175</v>
      </c>
      <c r="N53" s="167">
        <f t="shared" si="17"/>
        <v>34.228533909954756</v>
      </c>
      <c r="O53" s="23"/>
      <c r="P53" s="9" t="s">
        <v>9</v>
      </c>
      <c r="Q53" s="82">
        <v>5</v>
      </c>
      <c r="R53" s="92">
        <v>0.5</v>
      </c>
      <c r="S53" s="80">
        <f>Inputs!H42</f>
        <v>1.9371236473646445E-3</v>
      </c>
      <c r="T53" s="80">
        <f t="shared" si="11"/>
        <v>9.6389386966114626E-3</v>
      </c>
      <c r="U53" s="81">
        <f t="shared" si="18"/>
        <v>0.97755004446778504</v>
      </c>
      <c r="V53" s="81">
        <f t="shared" si="19"/>
        <v>4.8641938599601886</v>
      </c>
      <c r="W53" s="81">
        <f t="shared" si="23"/>
        <v>38.934474776856483</v>
      </c>
      <c r="X53" s="81">
        <f t="shared" si="12"/>
        <v>39.828625651645154</v>
      </c>
      <c r="Y53" s="83">
        <f>Inputs!H19</f>
        <v>0.85589999999999999</v>
      </c>
      <c r="Z53" s="84">
        <f t="shared" si="20"/>
        <v>4.163263524739925</v>
      </c>
      <c r="AA53" s="84">
        <f t="shared" si="13"/>
        <v>30.725206611474775</v>
      </c>
      <c r="AB53" s="167">
        <f t="shared" si="21"/>
        <v>31.430827286395072</v>
      </c>
      <c r="AC53" s="25"/>
    </row>
    <row r="54" spans="1:29" x14ac:dyDescent="0.2">
      <c r="A54" s="19"/>
      <c r="B54" s="31" t="s">
        <v>10</v>
      </c>
      <c r="C54" s="82">
        <v>5</v>
      </c>
      <c r="D54" s="92">
        <v>0.5</v>
      </c>
      <c r="E54" s="80">
        <f>Inputs!C43</f>
        <v>1.8737690931754938E-3</v>
      </c>
      <c r="F54" s="80">
        <f t="shared" si="8"/>
        <v>9.3251624628481553E-3</v>
      </c>
      <c r="G54" s="81">
        <f t="shared" si="14"/>
        <v>0.9804298659139149</v>
      </c>
      <c r="H54" s="81">
        <f t="shared" si="15"/>
        <v>4.8792926601118856</v>
      </c>
      <c r="I54" s="81">
        <f t="shared" si="22"/>
        <v>37.569646517835096</v>
      </c>
      <c r="J54" s="81">
        <f t="shared" si="9"/>
        <v>38.319565553844356</v>
      </c>
      <c r="K54" s="83">
        <f>Inputs!C20</f>
        <v>0.85199999999999998</v>
      </c>
      <c r="L54" s="84">
        <f t="shared" si="16"/>
        <v>4.1571573464153264</v>
      </c>
      <c r="M54" s="84">
        <f t="shared" si="10"/>
        <v>29.49408923149501</v>
      </c>
      <c r="N54" s="167">
        <f t="shared" si="17"/>
        <v>30.082813933867548</v>
      </c>
      <c r="O54" s="23"/>
      <c r="P54" s="9" t="s">
        <v>10</v>
      </c>
      <c r="Q54" s="82">
        <v>5</v>
      </c>
      <c r="R54" s="92">
        <v>0.5</v>
      </c>
      <c r="S54" s="80">
        <f>Inputs!H43</f>
        <v>2.9089586836961957E-3</v>
      </c>
      <c r="T54" s="80">
        <f t="shared" si="11"/>
        <v>1.4439781598303326E-2</v>
      </c>
      <c r="U54" s="81">
        <f t="shared" si="18"/>
        <v>0.96812749951629029</v>
      </c>
      <c r="V54" s="81">
        <f t="shared" si="19"/>
        <v>4.8056886234506351</v>
      </c>
      <c r="W54" s="81">
        <f t="shared" si="23"/>
        <v>34.070280916896294</v>
      </c>
      <c r="X54" s="81">
        <f t="shared" si="12"/>
        <v>35.191935911250297</v>
      </c>
      <c r="Y54" s="83">
        <f>Inputs!H20</f>
        <v>0.84199999999999997</v>
      </c>
      <c r="Z54" s="84">
        <f t="shared" si="20"/>
        <v>4.0463898209454348</v>
      </c>
      <c r="AA54" s="84">
        <f t="shared" si="13"/>
        <v>26.56194308673485</v>
      </c>
      <c r="AB54" s="167">
        <f t="shared" si="21"/>
        <v>27.436410080290155</v>
      </c>
      <c r="AC54" s="25"/>
    </row>
    <row r="55" spans="1:29" x14ac:dyDescent="0.2">
      <c r="A55" s="19"/>
      <c r="B55" s="31" t="s">
        <v>11</v>
      </c>
      <c r="C55" s="82">
        <v>5</v>
      </c>
      <c r="D55" s="92">
        <v>0.5</v>
      </c>
      <c r="E55" s="80">
        <f>Inputs!C44</f>
        <v>2.87949940548396E-3</v>
      </c>
      <c r="F55" s="80">
        <f t="shared" si="8"/>
        <v>1.4294593841251006E-2</v>
      </c>
      <c r="G55" s="81">
        <f t="shared" si="14"/>
        <v>0.97128719813083919</v>
      </c>
      <c r="H55" s="81">
        <f t="shared" si="15"/>
        <v>4.8217256006529787</v>
      </c>
      <c r="I55" s="81">
        <f t="shared" si="22"/>
        <v>32.69035385772321</v>
      </c>
      <c r="J55" s="81">
        <f t="shared" si="9"/>
        <v>33.656732962848736</v>
      </c>
      <c r="K55" s="83">
        <f>Inputs!C21</f>
        <v>0.83630000000000004</v>
      </c>
      <c r="L55" s="84">
        <f t="shared" si="16"/>
        <v>4.0324091198260863</v>
      </c>
      <c r="M55" s="84">
        <f t="shared" si="10"/>
        <v>25.336931885079686</v>
      </c>
      <c r="N55" s="167">
        <f t="shared" si="17"/>
        <v>26.085932084597108</v>
      </c>
      <c r="O55" s="23"/>
      <c r="P55" s="9" t="s">
        <v>11</v>
      </c>
      <c r="Q55" s="82">
        <v>5</v>
      </c>
      <c r="R55" s="92">
        <v>0.5</v>
      </c>
      <c r="S55" s="80">
        <f>Inputs!H44</f>
        <v>4.2596989367451408E-3</v>
      </c>
      <c r="T55" s="80">
        <f t="shared" si="11"/>
        <v>2.1074071681885159E-2</v>
      </c>
      <c r="U55" s="81">
        <f t="shared" si="18"/>
        <v>0.95414794986396356</v>
      </c>
      <c r="V55" s="81">
        <f t="shared" si="19"/>
        <v>4.7204702935934257</v>
      </c>
      <c r="W55" s="81">
        <f t="shared" si="23"/>
        <v>29.264592293445656</v>
      </c>
      <c r="X55" s="81">
        <f t="shared" si="12"/>
        <v>30.670916703869686</v>
      </c>
      <c r="Y55" s="83">
        <f>Inputs!H21</f>
        <v>0.82630000000000003</v>
      </c>
      <c r="Z55" s="84">
        <f t="shared" si="20"/>
        <v>3.900524603596248</v>
      </c>
      <c r="AA55" s="84">
        <f t="shared" si="13"/>
        <v>22.515553265789414</v>
      </c>
      <c r="AB55" s="167">
        <f t="shared" si="21"/>
        <v>23.597549278389732</v>
      </c>
      <c r="AC55" s="25"/>
    </row>
    <row r="56" spans="1:29" x14ac:dyDescent="0.2">
      <c r="A56" s="19"/>
      <c r="B56" s="31" t="s">
        <v>12</v>
      </c>
      <c r="C56" s="82">
        <v>5</v>
      </c>
      <c r="D56" s="92">
        <v>0.5</v>
      </c>
      <c r="E56" s="80">
        <f>Inputs!C45</f>
        <v>4.746824332390054E-3</v>
      </c>
      <c r="F56" s="80">
        <f t="shared" si="8"/>
        <v>2.3455770605339307E-2</v>
      </c>
      <c r="G56" s="81">
        <f t="shared" si="14"/>
        <v>0.95740304213035221</v>
      </c>
      <c r="H56" s="81">
        <f t="shared" si="15"/>
        <v>4.730873645319102</v>
      </c>
      <c r="I56" s="81">
        <f t="shared" si="22"/>
        <v>27.868628257070228</v>
      </c>
      <c r="J56" s="81">
        <f t="shared" si="9"/>
        <v>29.108564555068398</v>
      </c>
      <c r="K56" s="83">
        <f>Inputs!C22</f>
        <v>0.80020000000000002</v>
      </c>
      <c r="L56" s="84">
        <f t="shared" si="16"/>
        <v>3.7856450909843455</v>
      </c>
      <c r="M56" s="84">
        <f t="shared" si="10"/>
        <v>21.304522765253598</v>
      </c>
      <c r="N56" s="167">
        <f t="shared" si="17"/>
        <v>22.25240763581462</v>
      </c>
      <c r="O56" s="23"/>
      <c r="P56" s="9" t="s">
        <v>12</v>
      </c>
      <c r="Q56" s="82">
        <v>5</v>
      </c>
      <c r="R56" s="92">
        <v>0.5</v>
      </c>
      <c r="S56" s="80">
        <f>Inputs!H45</f>
        <v>7.0853577639528841E-3</v>
      </c>
      <c r="T56" s="80">
        <f t="shared" si="11"/>
        <v>3.4810182330661507E-2</v>
      </c>
      <c r="U56" s="81">
        <f t="shared" si="18"/>
        <v>0.93404016757340669</v>
      </c>
      <c r="V56" s="81">
        <f t="shared" si="19"/>
        <v>4.5889155665235535</v>
      </c>
      <c r="W56" s="81">
        <f t="shared" si="23"/>
        <v>24.54412199985223</v>
      </c>
      <c r="X56" s="81">
        <f t="shared" si="12"/>
        <v>26.2773731279852</v>
      </c>
      <c r="Y56" s="83">
        <f>Inputs!H22</f>
        <v>0.79020000000000001</v>
      </c>
      <c r="Z56" s="84">
        <f t="shared" si="20"/>
        <v>3.626161080666912</v>
      </c>
      <c r="AA56" s="84">
        <f t="shared" si="13"/>
        <v>18.615028662193165</v>
      </c>
      <c r="AB56" s="167">
        <f t="shared" si="21"/>
        <v>19.929580448937386</v>
      </c>
      <c r="AC56" s="25"/>
    </row>
    <row r="57" spans="1:29" x14ac:dyDescent="0.2">
      <c r="A57" s="19"/>
      <c r="B57" s="31" t="s">
        <v>13</v>
      </c>
      <c r="C57" s="82">
        <v>5</v>
      </c>
      <c r="D57" s="92">
        <v>0.5</v>
      </c>
      <c r="E57" s="80">
        <f>Inputs!C46</f>
        <v>7.4346168383429539E-3</v>
      </c>
      <c r="F57" s="80">
        <f t="shared" si="8"/>
        <v>3.64947725651538E-2</v>
      </c>
      <c r="G57" s="81">
        <f t="shared" si="14"/>
        <v>0.93494641599728867</v>
      </c>
      <c r="H57" s="81">
        <f t="shared" si="15"/>
        <v>4.5894304379553761</v>
      </c>
      <c r="I57" s="81">
        <f t="shared" si="22"/>
        <v>23.137754611751127</v>
      </c>
      <c r="J57" s="81">
        <f t="shared" si="9"/>
        <v>24.747679883954149</v>
      </c>
      <c r="K57" s="83">
        <f>Inputs!C23</f>
        <v>0.79220000000000002</v>
      </c>
      <c r="L57" s="84">
        <f t="shared" si="16"/>
        <v>3.635746792948249</v>
      </c>
      <c r="M57" s="84">
        <f t="shared" si="10"/>
        <v>17.518877674269252</v>
      </c>
      <c r="N57" s="167">
        <f t="shared" si="17"/>
        <v>18.737841414774788</v>
      </c>
      <c r="O57" s="23"/>
      <c r="P57" s="9" t="s">
        <v>13</v>
      </c>
      <c r="Q57" s="82">
        <v>5</v>
      </c>
      <c r="R57" s="92">
        <v>0.5</v>
      </c>
      <c r="S57" s="80">
        <f>Inputs!H46</f>
        <v>1.1252046603682557E-2</v>
      </c>
      <c r="T57" s="80">
        <f t="shared" si="11"/>
        <v>5.4720926967330011E-2</v>
      </c>
      <c r="U57" s="81">
        <f t="shared" si="18"/>
        <v>0.90152605903601479</v>
      </c>
      <c r="V57" s="81">
        <f t="shared" si="19"/>
        <v>4.3842994410909375</v>
      </c>
      <c r="W57" s="81">
        <f t="shared" si="23"/>
        <v>19.955206433328676</v>
      </c>
      <c r="X57" s="81">
        <f t="shared" si="12"/>
        <v>22.134919155488873</v>
      </c>
      <c r="Y57" s="83">
        <f>Inputs!H23</f>
        <v>0.78220000000000001</v>
      </c>
      <c r="Z57" s="84">
        <f t="shared" si="20"/>
        <v>3.4293990228213311</v>
      </c>
      <c r="AA57" s="84">
        <f t="shared" si="13"/>
        <v>14.988867581526254</v>
      </c>
      <c r="AB57" s="167">
        <f t="shared" si="21"/>
        <v>16.626105736259664</v>
      </c>
      <c r="AC57" s="25"/>
    </row>
    <row r="58" spans="1:29" x14ac:dyDescent="0.2">
      <c r="A58" s="19"/>
      <c r="B58" s="31" t="s">
        <v>14</v>
      </c>
      <c r="C58" s="82">
        <v>5</v>
      </c>
      <c r="D58" s="92">
        <v>0.5</v>
      </c>
      <c r="E58" s="80">
        <f>Inputs!C47</f>
        <v>1.1118524364742928E-2</v>
      </c>
      <c r="F58" s="80">
        <f t="shared" si="8"/>
        <v>5.4089143182848222E-2</v>
      </c>
      <c r="G58" s="81">
        <f t="shared" si="14"/>
        <v>0.90082575918486196</v>
      </c>
      <c r="H58" s="81">
        <f t="shared" si="15"/>
        <v>4.3823165622459399</v>
      </c>
      <c r="I58" s="81">
        <f t="shared" si="22"/>
        <v>18.548324173795752</v>
      </c>
      <c r="J58" s="81">
        <f t="shared" si="9"/>
        <v>20.590357219113866</v>
      </c>
      <c r="K58" s="83">
        <f>Inputs!C24</f>
        <v>0.81220000000000003</v>
      </c>
      <c r="L58" s="84">
        <f t="shared" si="16"/>
        <v>3.5593175118561526</v>
      </c>
      <c r="M58" s="84">
        <f t="shared" si="10"/>
        <v>13.883130881321001</v>
      </c>
      <c r="N58" s="167">
        <f t="shared" si="17"/>
        <v>15.411560715008362</v>
      </c>
      <c r="O58" s="23"/>
      <c r="P58" s="9" t="s">
        <v>14</v>
      </c>
      <c r="Q58" s="82">
        <v>5</v>
      </c>
      <c r="R58" s="92">
        <v>0.5</v>
      </c>
      <c r="S58" s="80">
        <f>Inputs!H47</f>
        <v>1.7762027491408934E-2</v>
      </c>
      <c r="T58" s="80">
        <f t="shared" si="11"/>
        <v>8.5034188473600322E-2</v>
      </c>
      <c r="U58" s="81">
        <f t="shared" si="18"/>
        <v>0.85219371740036021</v>
      </c>
      <c r="V58" s="81">
        <f t="shared" si="19"/>
        <v>4.0798045840482002</v>
      </c>
      <c r="W58" s="81">
        <f t="shared" si="23"/>
        <v>15.570906992237738</v>
      </c>
      <c r="X58" s="81">
        <f t="shared" si="12"/>
        <v>18.271558067498088</v>
      </c>
      <c r="Y58" s="83">
        <f>Inputs!H24</f>
        <v>0.80220000000000002</v>
      </c>
      <c r="Z58" s="84">
        <f t="shared" si="20"/>
        <v>3.2728192373234664</v>
      </c>
      <c r="AA58" s="84">
        <f t="shared" si="13"/>
        <v>11.559468558704923</v>
      </c>
      <c r="AB58" s="167">
        <f t="shared" si="21"/>
        <v>13.56436725908681</v>
      </c>
      <c r="AC58" s="25"/>
    </row>
    <row r="59" spans="1:29" x14ac:dyDescent="0.2">
      <c r="A59" s="19"/>
      <c r="B59" s="31" t="s">
        <v>15</v>
      </c>
      <c r="C59" s="82">
        <v>5</v>
      </c>
      <c r="D59" s="92">
        <v>0.5</v>
      </c>
      <c r="E59" s="80">
        <f>Inputs!C48</f>
        <v>1.9266641379632854E-2</v>
      </c>
      <c r="F59" s="80">
        <f t="shared" si="8"/>
        <v>9.1906388336712483E-2</v>
      </c>
      <c r="G59" s="81">
        <f t="shared" si="14"/>
        <v>0.85210086571351407</v>
      </c>
      <c r="H59" s="81">
        <f t="shared" si="15"/>
        <v>4.0647205459017819</v>
      </c>
      <c r="I59" s="81">
        <f t="shared" si="22"/>
        <v>14.166007611549812</v>
      </c>
      <c r="J59" s="81">
        <f t="shared" si="9"/>
        <v>16.624801336972922</v>
      </c>
      <c r="K59" s="83">
        <f>Inputs!C25</f>
        <v>0.75719999999999998</v>
      </c>
      <c r="L59" s="84">
        <f t="shared" si="16"/>
        <v>3.077806397356829</v>
      </c>
      <c r="M59" s="84">
        <f t="shared" si="10"/>
        <v>10.323813369464849</v>
      </c>
      <c r="N59" s="167">
        <f t="shared" si="17"/>
        <v>12.115717498796476</v>
      </c>
      <c r="O59" s="23"/>
      <c r="P59" s="9" t="s">
        <v>15</v>
      </c>
      <c r="Q59" s="82">
        <v>5</v>
      </c>
      <c r="R59" s="92">
        <v>0.5</v>
      </c>
      <c r="S59" s="80">
        <f>Inputs!H48</f>
        <v>2.9822854953282046E-2</v>
      </c>
      <c r="T59" s="80">
        <f t="shared" si="11"/>
        <v>0.13876812091122298</v>
      </c>
      <c r="U59" s="81">
        <f t="shared" si="18"/>
        <v>0.77972811621891991</v>
      </c>
      <c r="V59" s="81">
        <f t="shared" si="19"/>
        <v>3.6281370673212314</v>
      </c>
      <c r="W59" s="81">
        <f t="shared" si="23"/>
        <v>11.491102408189537</v>
      </c>
      <c r="X59" s="81">
        <f t="shared" si="12"/>
        <v>14.737319546603658</v>
      </c>
      <c r="Y59" s="83">
        <f>Inputs!H25</f>
        <v>0.74719999999999998</v>
      </c>
      <c r="Z59" s="84">
        <f t="shared" si="20"/>
        <v>2.7109440167024239</v>
      </c>
      <c r="AA59" s="84">
        <f t="shared" si="13"/>
        <v>8.2866493213814572</v>
      </c>
      <c r="AB59" s="167">
        <f t="shared" si="21"/>
        <v>10.62761384258569</v>
      </c>
      <c r="AC59" s="25"/>
    </row>
    <row r="60" spans="1:29" x14ac:dyDescent="0.2">
      <c r="A60" s="19"/>
      <c r="B60" s="31" t="s">
        <v>16</v>
      </c>
      <c r="C60" s="82">
        <v>5</v>
      </c>
      <c r="D60" s="92">
        <v>0.5</v>
      </c>
      <c r="E60" s="80">
        <f>Inputs!C49</f>
        <v>3.2741676097444758E-2</v>
      </c>
      <c r="F60" s="80">
        <f t="shared" si="8"/>
        <v>0.15132203763093061</v>
      </c>
      <c r="G60" s="81">
        <f t="shared" si="14"/>
        <v>0.77378735264719889</v>
      </c>
      <c r="H60" s="81">
        <f t="shared" si="15"/>
        <v>3.5762090659969505</v>
      </c>
      <c r="I60" s="81">
        <f t="shared" si="22"/>
        <v>10.10128706564803</v>
      </c>
      <c r="J60" s="81">
        <f t="shared" si="9"/>
        <v>13.054345009763448</v>
      </c>
      <c r="K60" s="83">
        <f>Inputs!C26</f>
        <v>0.74920000000000009</v>
      </c>
      <c r="L60" s="84">
        <f t="shared" si="16"/>
        <v>2.6792958322449159</v>
      </c>
      <c r="M60" s="84">
        <f t="shared" si="10"/>
        <v>7.2460069721080202</v>
      </c>
      <c r="N60" s="167">
        <f t="shared" si="17"/>
        <v>9.3643388552665705</v>
      </c>
      <c r="O60" s="23"/>
      <c r="P60" s="9" t="s">
        <v>16</v>
      </c>
      <c r="Q60" s="82">
        <v>5</v>
      </c>
      <c r="R60" s="92">
        <v>0.5</v>
      </c>
      <c r="S60" s="80">
        <f>Inputs!H49</f>
        <v>4.6799382441138924E-2</v>
      </c>
      <c r="T60" s="80">
        <f t="shared" si="11"/>
        <v>0.20948722975150599</v>
      </c>
      <c r="U60" s="81">
        <f t="shared" si="18"/>
        <v>0.67152671070957271</v>
      </c>
      <c r="V60" s="81">
        <f t="shared" si="19"/>
        <v>3.0059428777211399</v>
      </c>
      <c r="W60" s="81">
        <f t="shared" si="23"/>
        <v>7.8629653408683051</v>
      </c>
      <c r="X60" s="81">
        <f t="shared" si="12"/>
        <v>11.709087986328729</v>
      </c>
      <c r="Y60" s="83">
        <f>Inputs!H26</f>
        <v>0.73920000000000008</v>
      </c>
      <c r="Z60" s="84">
        <f t="shared" si="20"/>
        <v>2.2219929752114669</v>
      </c>
      <c r="AA60" s="84">
        <f t="shared" si="13"/>
        <v>5.5757053046790324</v>
      </c>
      <c r="AB60" s="167">
        <f t="shared" si="21"/>
        <v>8.3030283319444287</v>
      </c>
      <c r="AC60" s="25"/>
    </row>
    <row r="61" spans="1:29" x14ac:dyDescent="0.2">
      <c r="A61" s="19"/>
      <c r="B61" s="31" t="s">
        <v>17</v>
      </c>
      <c r="C61" s="82">
        <v>5</v>
      </c>
      <c r="D61" s="92">
        <v>0.5</v>
      </c>
      <c r="E61" s="80">
        <f>Inputs!C50</f>
        <v>5.8815067360047185E-2</v>
      </c>
      <c r="F61" s="80">
        <f t="shared" si="8"/>
        <v>0.25637809890795532</v>
      </c>
      <c r="G61" s="81">
        <f t="shared" si="14"/>
        <v>0.65669627375158135</v>
      </c>
      <c r="H61" s="81">
        <f t="shared" si="15"/>
        <v>2.8625750131969854</v>
      </c>
      <c r="I61" s="81">
        <f t="shared" si="22"/>
        <v>6.5250779996510806</v>
      </c>
      <c r="J61" s="81">
        <f t="shared" si="9"/>
        <v>9.9362190109204462</v>
      </c>
      <c r="K61" s="83">
        <f>Inputs!C27</f>
        <v>0.72120000000000006</v>
      </c>
      <c r="L61" s="84">
        <f t="shared" si="16"/>
        <v>2.0644890995176661</v>
      </c>
      <c r="M61" s="84">
        <f t="shared" si="10"/>
        <v>4.566711139863104</v>
      </c>
      <c r="N61" s="167">
        <f t="shared" si="17"/>
        <v>6.9540689088645937</v>
      </c>
      <c r="O61" s="23"/>
      <c r="P61" s="9" t="s">
        <v>17</v>
      </c>
      <c r="Q61" s="82">
        <v>5</v>
      </c>
      <c r="R61" s="92">
        <v>0.5</v>
      </c>
      <c r="S61" s="80">
        <f>Inputs!H50</f>
        <v>8.0494564058836066E-2</v>
      </c>
      <c r="T61" s="80">
        <f t="shared" si="11"/>
        <v>0.33504880212954741</v>
      </c>
      <c r="U61" s="81">
        <f t="shared" si="18"/>
        <v>0.53085044037888329</v>
      </c>
      <c r="V61" s="81">
        <f t="shared" si="19"/>
        <v>2.2096001914971977</v>
      </c>
      <c r="W61" s="81">
        <f t="shared" si="23"/>
        <v>4.8570224631471657</v>
      </c>
      <c r="X61" s="81">
        <f t="shared" si="12"/>
        <v>9.1495119787045258</v>
      </c>
      <c r="Y61" s="83">
        <f>Inputs!H27</f>
        <v>0.71120000000000005</v>
      </c>
      <c r="Z61" s="84">
        <f t="shared" si="20"/>
        <v>1.5714676561928071</v>
      </c>
      <c r="AA61" s="84">
        <f t="shared" si="13"/>
        <v>3.3537123294675655</v>
      </c>
      <c r="AB61" s="167">
        <f t="shared" si="21"/>
        <v>6.3176218278615801</v>
      </c>
      <c r="AC61" s="25"/>
    </row>
    <row r="62" spans="1:29" x14ac:dyDescent="0.2">
      <c r="A62" s="19"/>
      <c r="B62" s="32" t="s">
        <v>18</v>
      </c>
      <c r="C62" s="87">
        <v>15</v>
      </c>
      <c r="D62" s="93">
        <v>0.5</v>
      </c>
      <c r="E62" s="85">
        <f>Inputs!C51</f>
        <v>0.14684066376671501</v>
      </c>
      <c r="F62" s="85">
        <v>1</v>
      </c>
      <c r="G62" s="86">
        <f t="shared" si="14"/>
        <v>0.48833373152721271</v>
      </c>
      <c r="H62" s="86">
        <f>C62*D62*G62</f>
        <v>3.6625029864540952</v>
      </c>
      <c r="I62" s="86">
        <f>H62</f>
        <v>3.6625029864540952</v>
      </c>
      <c r="J62" s="86">
        <f t="shared" si="9"/>
        <v>7.5</v>
      </c>
      <c r="K62" s="88">
        <f>Inputs!C28</f>
        <v>0.68320000000000003</v>
      </c>
      <c r="L62" s="89">
        <f t="shared" si="16"/>
        <v>2.5022220403454378</v>
      </c>
      <c r="M62" s="89">
        <f>L62</f>
        <v>2.5022220403454378</v>
      </c>
      <c r="N62" s="168">
        <f>M62/G62</f>
        <v>5.1239999999999997</v>
      </c>
      <c r="O62" s="23"/>
      <c r="P62" s="10" t="s">
        <v>18</v>
      </c>
      <c r="Q62" s="87">
        <v>15</v>
      </c>
      <c r="R62" s="93">
        <v>0.5</v>
      </c>
      <c r="S62" s="85">
        <f>Inputs!H51</f>
        <v>0.16825932430750509</v>
      </c>
      <c r="T62" s="85">
        <v>1</v>
      </c>
      <c r="U62" s="86">
        <f t="shared" si="18"/>
        <v>0.35298963621999568</v>
      </c>
      <c r="V62" s="86">
        <f>Q62*R62*U62</f>
        <v>2.6474222716499676</v>
      </c>
      <c r="W62" s="86">
        <f>V62</f>
        <v>2.6474222716499676</v>
      </c>
      <c r="X62" s="86">
        <f t="shared" si="12"/>
        <v>7.5</v>
      </c>
      <c r="Y62" s="88">
        <f>Inputs!H28</f>
        <v>0.67320000000000002</v>
      </c>
      <c r="Z62" s="89">
        <f t="shared" si="20"/>
        <v>1.7822446732747583</v>
      </c>
      <c r="AA62" s="89">
        <f>Z62</f>
        <v>1.7822446732747583</v>
      </c>
      <c r="AB62" s="168">
        <f>AA62/U62</f>
        <v>5.0490000000000004</v>
      </c>
      <c r="AC62" s="25"/>
    </row>
    <row r="63" spans="1:29" x14ac:dyDescent="0.2">
      <c r="A63" s="19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5"/>
    </row>
    <row r="64" spans="1:29" x14ac:dyDescent="0.2">
      <c r="A64" s="19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5"/>
    </row>
    <row r="65" spans="1:29" x14ac:dyDescent="0.2">
      <c r="A65" s="19"/>
      <c r="B65" s="24" t="s">
        <v>43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4" t="s">
        <v>43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5"/>
    </row>
    <row r="66" spans="1:29" ht="15.75" x14ac:dyDescent="0.3">
      <c r="A66" s="19"/>
      <c r="B66" s="29" t="s">
        <v>0</v>
      </c>
      <c r="C66" s="2" t="s">
        <v>35</v>
      </c>
      <c r="D66" s="2" t="s">
        <v>19</v>
      </c>
      <c r="E66" s="2" t="s">
        <v>20</v>
      </c>
      <c r="F66" s="3" t="s">
        <v>21</v>
      </c>
      <c r="G66" s="2" t="s">
        <v>22</v>
      </c>
      <c r="H66" s="4" t="s">
        <v>23</v>
      </c>
      <c r="I66" s="2" t="s">
        <v>24</v>
      </c>
      <c r="J66" s="5" t="s">
        <v>25</v>
      </c>
      <c r="K66" s="6" t="s">
        <v>26</v>
      </c>
      <c r="L66" s="7" t="s">
        <v>27</v>
      </c>
      <c r="M66" s="7" t="s">
        <v>28</v>
      </c>
      <c r="N66" s="134" t="s">
        <v>114</v>
      </c>
      <c r="O66" s="23"/>
      <c r="P66" s="1" t="s">
        <v>0</v>
      </c>
      <c r="Q66" s="2" t="s">
        <v>35</v>
      </c>
      <c r="R66" s="2" t="s">
        <v>19</v>
      </c>
      <c r="S66" s="2" t="s">
        <v>20</v>
      </c>
      <c r="T66" s="3" t="s">
        <v>21</v>
      </c>
      <c r="U66" s="2" t="s">
        <v>22</v>
      </c>
      <c r="V66" s="4" t="s">
        <v>23</v>
      </c>
      <c r="W66" s="2" t="s">
        <v>24</v>
      </c>
      <c r="X66" s="5" t="s">
        <v>25</v>
      </c>
      <c r="Y66" s="6" t="s">
        <v>26</v>
      </c>
      <c r="Z66" s="7" t="s">
        <v>27</v>
      </c>
      <c r="AA66" s="7" t="s">
        <v>28</v>
      </c>
      <c r="AB66" s="134" t="s">
        <v>114</v>
      </c>
      <c r="AC66" s="25"/>
    </row>
    <row r="67" spans="1:29" x14ac:dyDescent="0.2">
      <c r="A67" s="19"/>
      <c r="B67" s="30" t="s">
        <v>1</v>
      </c>
      <c r="C67" s="91">
        <v>5</v>
      </c>
      <c r="D67" s="91">
        <v>0.5</v>
      </c>
      <c r="E67" s="80">
        <f>Inputs!D34</f>
        <v>7.441032256387428E-4</v>
      </c>
      <c r="F67" s="80">
        <f t="shared" ref="F67:F83" si="24">C67*E67/(1+C67*(1-D67)*E67)</f>
        <v>3.7136078592266935E-3</v>
      </c>
      <c r="G67" s="81">
        <v>1</v>
      </c>
      <c r="H67" s="81">
        <f>C67*(G68+(D67*(G67-G68)))</f>
        <v>4.9907159803519328</v>
      </c>
      <c r="I67" s="81">
        <f>I68+H67</f>
        <v>83.597584368767215</v>
      </c>
      <c r="J67" s="81">
        <f t="shared" ref="J67:J84" si="25">I67/G67</f>
        <v>83.597584368767215</v>
      </c>
      <c r="K67" s="83">
        <f>Inputs!D11</f>
        <v>0.93220000000000003</v>
      </c>
      <c r="L67" s="84">
        <f>H67*K67</f>
        <v>4.6523454368840715</v>
      </c>
      <c r="M67" s="84">
        <f t="shared" ref="M67:M83" si="26">L67+M68</f>
        <v>72.213544204351976</v>
      </c>
      <c r="N67" s="167">
        <f>M67/G67</f>
        <v>72.213544204351976</v>
      </c>
      <c r="O67" s="23"/>
      <c r="P67" s="8" t="s">
        <v>1</v>
      </c>
      <c r="Q67" s="91">
        <v>5</v>
      </c>
      <c r="R67" s="91">
        <v>0.5</v>
      </c>
      <c r="S67" s="80">
        <f>Inputs!I34</f>
        <v>1.0431251532866204E-3</v>
      </c>
      <c r="T67" s="80">
        <f t="shared" ref="T67:T83" si="27">Q67*S67/(1+Q67*(1-R67)*S67)</f>
        <v>5.2020597679509764E-3</v>
      </c>
      <c r="U67" s="81">
        <v>1</v>
      </c>
      <c r="V67" s="81">
        <f>Q67*(U68+(R67*(U67-U68)))</f>
        <v>4.9869948505801229</v>
      </c>
      <c r="W67" s="81">
        <f>W68+V67</f>
        <v>80.377537252714063</v>
      </c>
      <c r="X67" s="81">
        <f t="shared" ref="X67:X84" si="28">W67/U67</f>
        <v>80.377537252714063</v>
      </c>
      <c r="Y67" s="83">
        <f>Inputs!I11</f>
        <v>0.92220000000000002</v>
      </c>
      <c r="Z67" s="84">
        <f>V67*Y67</f>
        <v>4.5990066512049896</v>
      </c>
      <c r="AA67" s="84">
        <f t="shared" ref="AA67:AA83" si="29">Z67+AA68</f>
        <v>68.975036101886801</v>
      </c>
      <c r="AB67" s="167">
        <f>AA67/U67</f>
        <v>68.975036101886801</v>
      </c>
      <c r="AC67" s="25"/>
    </row>
    <row r="68" spans="1:29" x14ac:dyDescent="0.2">
      <c r="A68" s="19"/>
      <c r="B68" s="30" t="s">
        <v>2</v>
      </c>
      <c r="C68" s="91">
        <v>5</v>
      </c>
      <c r="D68" s="91">
        <v>0.5</v>
      </c>
      <c r="E68" s="80">
        <f>Inputs!D35</f>
        <v>1.0184410577237843E-4</v>
      </c>
      <c r="F68" s="80">
        <f t="shared" si="24"/>
        <v>5.0909090909090913E-4</v>
      </c>
      <c r="G68" s="81">
        <f t="shared" ref="G68:G84" si="30">(1-F67)*G67</f>
        <v>0.9962863921407733</v>
      </c>
      <c r="H68" s="81">
        <f t="shared" ref="H68:H83" si="31">C68*(G69+(D68*(G68-G69)))</f>
        <v>4.9801639598411418</v>
      </c>
      <c r="I68" s="81">
        <f>I69+H68</f>
        <v>78.606868388415279</v>
      </c>
      <c r="J68" s="81">
        <f t="shared" si="25"/>
        <v>78.89987157157546</v>
      </c>
      <c r="K68" s="83">
        <f>Inputs!D12</f>
        <v>0.93220000000000003</v>
      </c>
      <c r="L68" s="84">
        <f t="shared" ref="L68:L84" si="32">H68*K68</f>
        <v>4.6425088433639123</v>
      </c>
      <c r="M68" s="84">
        <f t="shared" si="26"/>
        <v>67.5611987674679</v>
      </c>
      <c r="N68" s="167">
        <f t="shared" ref="N68:N83" si="33">M68/G68</f>
        <v>67.813029767771468</v>
      </c>
      <c r="O68" s="23"/>
      <c r="P68" s="8" t="s">
        <v>2</v>
      </c>
      <c r="Q68" s="91">
        <v>5</v>
      </c>
      <c r="R68" s="91">
        <v>0.5</v>
      </c>
      <c r="S68" s="80">
        <f>Inputs!I35</f>
        <v>9.3599201286815689E-5</v>
      </c>
      <c r="T68" s="80">
        <f t="shared" si="27"/>
        <v>4.6788652192221648E-4</v>
      </c>
      <c r="U68" s="81">
        <f t="shared" ref="U68:U84" si="34">(1-T67)*U67</f>
        <v>0.99479794023204904</v>
      </c>
      <c r="V68" s="81">
        <f t="shared" ref="V68:V83" si="35">Q68*(U69+(R68*(U68-U69)))</f>
        <v>4.9728260697895692</v>
      </c>
      <c r="W68" s="81">
        <f>W69+V68</f>
        <v>75.390542402133946</v>
      </c>
      <c r="X68" s="81">
        <f t="shared" si="28"/>
        <v>75.784779353833571</v>
      </c>
      <c r="Y68" s="83">
        <f>Inputs!I12</f>
        <v>0.92220000000000002</v>
      </c>
      <c r="Z68" s="84">
        <f t="shared" ref="Z68:Z84" si="36">V68*Y68</f>
        <v>4.5859402015599411</v>
      </c>
      <c r="AA68" s="84">
        <f t="shared" si="29"/>
        <v>64.376029450681813</v>
      </c>
      <c r="AB68" s="167">
        <f t="shared" ref="AB68:AB83" si="37">AA68/U68</f>
        <v>64.712668620589724</v>
      </c>
      <c r="AC68" s="25"/>
    </row>
    <row r="69" spans="1:29" x14ac:dyDescent="0.2">
      <c r="A69" s="19"/>
      <c r="B69" s="30" t="s">
        <v>3</v>
      </c>
      <c r="C69" s="91">
        <v>5</v>
      </c>
      <c r="D69" s="91">
        <v>0.5</v>
      </c>
      <c r="E69" s="80">
        <f>Inputs!D36</f>
        <v>5.8605482542891887E-5</v>
      </c>
      <c r="F69" s="80">
        <f t="shared" si="24"/>
        <v>2.9298448647144135E-4</v>
      </c>
      <c r="G69" s="81">
        <f t="shared" si="30"/>
        <v>0.99577919179568342</v>
      </c>
      <c r="H69" s="81">
        <f t="shared" si="31"/>
        <v>4.9781665893405496</v>
      </c>
      <c r="I69" s="81">
        <f>I70+H69</f>
        <v>73.626704428574143</v>
      </c>
      <c r="J69" s="81">
        <f t="shared" si="25"/>
        <v>73.938785862560039</v>
      </c>
      <c r="K69" s="83">
        <f>Inputs!D13</f>
        <v>0.93220000000000003</v>
      </c>
      <c r="L69" s="84">
        <f t="shared" si="32"/>
        <v>4.6406468945832602</v>
      </c>
      <c r="M69" s="84">
        <f t="shared" si="26"/>
        <v>62.918689924103994</v>
      </c>
      <c r="N69" s="167">
        <f t="shared" si="33"/>
        <v>63.185383308364827</v>
      </c>
      <c r="O69" s="23"/>
      <c r="P69" s="8" t="s">
        <v>3</v>
      </c>
      <c r="Q69" s="91">
        <v>5</v>
      </c>
      <c r="R69" s="91">
        <v>0.5</v>
      </c>
      <c r="S69" s="80">
        <f>Inputs!I36</f>
        <v>9.4697633962078856E-5</v>
      </c>
      <c r="T69" s="80">
        <f t="shared" si="27"/>
        <v>4.7337610081858998E-4</v>
      </c>
      <c r="U69" s="81">
        <f t="shared" si="34"/>
        <v>0.99433248768377847</v>
      </c>
      <c r="V69" s="81">
        <f t="shared" si="35"/>
        <v>4.9704857053290494</v>
      </c>
      <c r="W69" s="81">
        <f>W70+V69</f>
        <v>70.417716332344384</v>
      </c>
      <c r="X69" s="81">
        <f t="shared" si="28"/>
        <v>70.819084365207729</v>
      </c>
      <c r="Y69" s="83">
        <f>Inputs!I13</f>
        <v>0.92220000000000002</v>
      </c>
      <c r="Z69" s="84">
        <f t="shared" si="36"/>
        <v>4.5837819174544494</v>
      </c>
      <c r="AA69" s="84">
        <f t="shared" si="29"/>
        <v>59.79008924912187</v>
      </c>
      <c r="AB69" s="167">
        <f t="shared" si="37"/>
        <v>60.1308817620938</v>
      </c>
      <c r="AC69" s="25"/>
    </row>
    <row r="70" spans="1:29" x14ac:dyDescent="0.2">
      <c r="A70" s="19"/>
      <c r="B70" s="31" t="s">
        <v>4</v>
      </c>
      <c r="C70" s="82">
        <v>5</v>
      </c>
      <c r="D70" s="92">
        <v>0.5</v>
      </c>
      <c r="E70" s="80">
        <f>Inputs!D37</f>
        <v>1.4243834572767776E-4</v>
      </c>
      <c r="F70" s="80">
        <f t="shared" si="24"/>
        <v>7.1193821038601955E-4</v>
      </c>
      <c r="G70" s="81">
        <f t="shared" si="30"/>
        <v>0.99548744394053623</v>
      </c>
      <c r="H70" s="81">
        <f t="shared" si="31"/>
        <v>4.975665405829429</v>
      </c>
      <c r="I70" s="81">
        <f>I71+H70</f>
        <v>68.648537839233597</v>
      </c>
      <c r="J70" s="81">
        <f t="shared" si="25"/>
        <v>68.959722452646233</v>
      </c>
      <c r="K70" s="83">
        <f>Inputs!D14</f>
        <v>0.93220000000000003</v>
      </c>
      <c r="L70" s="84">
        <f t="shared" si="32"/>
        <v>4.6383152913141936</v>
      </c>
      <c r="M70" s="84">
        <f t="shared" si="26"/>
        <v>58.278043029520731</v>
      </c>
      <c r="N70" s="167">
        <f t="shared" si="33"/>
        <v>58.542218070408801</v>
      </c>
      <c r="O70" s="23"/>
      <c r="P70" s="9" t="s">
        <v>4</v>
      </c>
      <c r="Q70" s="82">
        <v>5</v>
      </c>
      <c r="R70" s="92">
        <v>0.5</v>
      </c>
      <c r="S70" s="80">
        <f>Inputs!I37</f>
        <v>2.7912023809897163E-4</v>
      </c>
      <c r="T70" s="80">
        <f t="shared" si="27"/>
        <v>1.3946280182335861E-3</v>
      </c>
      <c r="U70" s="81">
        <f t="shared" si="34"/>
        <v>0.99386179444784151</v>
      </c>
      <c r="V70" s="81">
        <f t="shared" si="35"/>
        <v>4.9658438034772354</v>
      </c>
      <c r="W70" s="81">
        <f>W71+V70</f>
        <v>65.44723062701533</v>
      </c>
      <c r="X70" s="81">
        <f t="shared" si="28"/>
        <v>65.851440303503935</v>
      </c>
      <c r="Y70" s="83">
        <f>Inputs!I14</f>
        <v>0.92220000000000002</v>
      </c>
      <c r="Z70" s="84">
        <f t="shared" si="36"/>
        <v>4.5795011555667067</v>
      </c>
      <c r="AA70" s="84">
        <f t="shared" si="29"/>
        <v>55.206307331667418</v>
      </c>
      <c r="AB70" s="167">
        <f t="shared" si="37"/>
        <v>55.547267879774282</v>
      </c>
      <c r="AC70" s="25"/>
    </row>
    <row r="71" spans="1:29" x14ac:dyDescent="0.2">
      <c r="A71" s="19"/>
      <c r="B71" s="31" t="s">
        <v>5</v>
      </c>
      <c r="C71" s="82">
        <v>5</v>
      </c>
      <c r="D71" s="92">
        <v>0.5</v>
      </c>
      <c r="E71" s="80">
        <f>Inputs!D38</f>
        <v>1.9745787095281885E-4</v>
      </c>
      <c r="F71" s="80">
        <f t="shared" si="24"/>
        <v>9.8680222509804605E-4</v>
      </c>
      <c r="G71" s="81">
        <f t="shared" si="30"/>
        <v>0.99477871839123544</v>
      </c>
      <c r="H71" s="81">
        <f t="shared" si="31"/>
        <v>4.9714394673242062</v>
      </c>
      <c r="I71" s="81">
        <f t="shared" ref="I71:I83" si="38">I72+H71</f>
        <v>63.672872433404166</v>
      </c>
      <c r="J71" s="81">
        <f t="shared" si="25"/>
        <v>64.007071378021109</v>
      </c>
      <c r="K71" s="83">
        <f>Inputs!D15</f>
        <v>0.93474000000000002</v>
      </c>
      <c r="L71" s="84">
        <f t="shared" si="32"/>
        <v>4.6470033276866287</v>
      </c>
      <c r="M71" s="84">
        <f t="shared" si="26"/>
        <v>53.639727738206538</v>
      </c>
      <c r="N71" s="167">
        <f t="shared" si="33"/>
        <v>53.921265851920474</v>
      </c>
      <c r="O71" s="23"/>
      <c r="P71" s="9" t="s">
        <v>5</v>
      </c>
      <c r="Q71" s="82">
        <v>5</v>
      </c>
      <c r="R71" s="92">
        <v>0.5</v>
      </c>
      <c r="S71" s="80">
        <f>Inputs!I38</f>
        <v>4.6523522946163306E-4</v>
      </c>
      <c r="T71" s="80">
        <f t="shared" si="27"/>
        <v>2.3234737427085725E-3</v>
      </c>
      <c r="U71" s="81">
        <f t="shared" si="34"/>
        <v>0.99247572694305264</v>
      </c>
      <c r="V71" s="81">
        <f t="shared" si="35"/>
        <v>4.9566136564856933</v>
      </c>
      <c r="W71" s="81">
        <f t="shared" ref="W71:W83" si="39">W72+V71</f>
        <v>60.481386823538095</v>
      </c>
      <c r="X71" s="81">
        <f t="shared" si="28"/>
        <v>60.939915386976978</v>
      </c>
      <c r="Y71" s="83">
        <f>Inputs!I15</f>
        <v>0.92474000000000001</v>
      </c>
      <c r="Z71" s="84">
        <f t="shared" si="36"/>
        <v>4.58357891269858</v>
      </c>
      <c r="AA71" s="84">
        <f t="shared" si="29"/>
        <v>50.626806176100715</v>
      </c>
      <c r="AB71" s="167">
        <f t="shared" si="37"/>
        <v>51.010624040184346</v>
      </c>
      <c r="AC71" s="25"/>
    </row>
    <row r="72" spans="1:29" x14ac:dyDescent="0.2">
      <c r="A72" s="19"/>
      <c r="B72" s="31" t="s">
        <v>6</v>
      </c>
      <c r="C72" s="82">
        <v>5</v>
      </c>
      <c r="D72" s="92">
        <v>0.5</v>
      </c>
      <c r="E72" s="80">
        <f>Inputs!D39</f>
        <v>2.3119223634452047E-4</v>
      </c>
      <c r="F72" s="80">
        <f t="shared" si="24"/>
        <v>1.1552934445349119E-3</v>
      </c>
      <c r="G72" s="81">
        <f t="shared" si="30"/>
        <v>0.99379706853844674</v>
      </c>
      <c r="H72" s="81">
        <f t="shared" si="31"/>
        <v>4.966115024596033</v>
      </c>
      <c r="I72" s="81">
        <f t="shared" si="38"/>
        <v>58.701432966079963</v>
      </c>
      <c r="J72" s="81">
        <f t="shared" si="25"/>
        <v>59.067826646350184</v>
      </c>
      <c r="K72" s="83">
        <f>Inputs!D16</f>
        <v>0.93774000000000002</v>
      </c>
      <c r="L72" s="84">
        <f t="shared" si="32"/>
        <v>4.6569247031646839</v>
      </c>
      <c r="M72" s="84">
        <f t="shared" si="26"/>
        <v>48.992724410519912</v>
      </c>
      <c r="N72" s="167">
        <f t="shared" si="33"/>
        <v>49.29851974968323</v>
      </c>
      <c r="O72" s="23"/>
      <c r="P72" s="9" t="s">
        <v>6</v>
      </c>
      <c r="Q72" s="82">
        <v>5</v>
      </c>
      <c r="R72" s="92">
        <v>0.5</v>
      </c>
      <c r="S72" s="80">
        <f>Inputs!I39</f>
        <v>5.3024443175016191E-4</v>
      </c>
      <c r="T72" s="80">
        <f t="shared" si="27"/>
        <v>2.6477123219618183E-3</v>
      </c>
      <c r="U72" s="81">
        <f t="shared" si="34"/>
        <v>0.99016973565122479</v>
      </c>
      <c r="V72" s="81">
        <f t="shared" si="35"/>
        <v>4.9442944667313302</v>
      </c>
      <c r="W72" s="81">
        <f t="shared" si="39"/>
        <v>55.524773167052402</v>
      </c>
      <c r="X72" s="81">
        <f t="shared" si="28"/>
        <v>56.076015220293833</v>
      </c>
      <c r="Y72" s="83">
        <f>Inputs!I16</f>
        <v>0.92774000000000001</v>
      </c>
      <c r="Z72" s="84">
        <f t="shared" si="36"/>
        <v>4.5870197485653241</v>
      </c>
      <c r="AA72" s="84">
        <f t="shared" si="29"/>
        <v>46.043227263402137</v>
      </c>
      <c r="AB72" s="167">
        <f t="shared" si="37"/>
        <v>46.500337877040813</v>
      </c>
      <c r="AC72" s="25"/>
    </row>
    <row r="73" spans="1:29" x14ac:dyDescent="0.2">
      <c r="A73" s="19"/>
      <c r="B73" s="31" t="s">
        <v>7</v>
      </c>
      <c r="C73" s="82">
        <v>5</v>
      </c>
      <c r="D73" s="92">
        <v>0.5</v>
      </c>
      <c r="E73" s="80">
        <f>Inputs!D40</f>
        <v>3.1189880125973994E-4</v>
      </c>
      <c r="F73" s="80">
        <f t="shared" si="24"/>
        <v>1.5582789429628536E-3</v>
      </c>
      <c r="G73" s="81">
        <f t="shared" si="30"/>
        <v>0.99264894129996628</v>
      </c>
      <c r="H73" s="81">
        <f t="shared" si="31"/>
        <v>4.959377646642376</v>
      </c>
      <c r="I73" s="81">
        <f t="shared" si="38"/>
        <v>53.735317941483927</v>
      </c>
      <c r="J73" s="81">
        <f t="shared" si="25"/>
        <v>54.13325467421798</v>
      </c>
      <c r="K73" s="83">
        <f>Inputs!D17</f>
        <v>0.93771000000000004</v>
      </c>
      <c r="L73" s="84">
        <f t="shared" si="32"/>
        <v>4.6504580130330222</v>
      </c>
      <c r="M73" s="84">
        <f t="shared" si="26"/>
        <v>44.335799707355228</v>
      </c>
      <c r="N73" s="167">
        <f t="shared" si="33"/>
        <v>44.664128336542994</v>
      </c>
      <c r="O73" s="23"/>
      <c r="P73" s="9" t="s">
        <v>7</v>
      </c>
      <c r="Q73" s="82">
        <v>5</v>
      </c>
      <c r="R73" s="92">
        <v>0.5</v>
      </c>
      <c r="S73" s="80">
        <f>Inputs!I40</f>
        <v>6.2388689782546559E-4</v>
      </c>
      <c r="T73" s="80">
        <f t="shared" si="27"/>
        <v>3.1145766302476158E-3</v>
      </c>
      <c r="U73" s="81">
        <f t="shared" si="34"/>
        <v>0.98754805104130738</v>
      </c>
      <c r="V73" s="81">
        <f t="shared" si="35"/>
        <v>4.9300507700039873</v>
      </c>
      <c r="W73" s="81">
        <f t="shared" si="39"/>
        <v>50.580478700321073</v>
      </c>
      <c r="X73" s="81">
        <f t="shared" si="28"/>
        <v>51.218245681298377</v>
      </c>
      <c r="Y73" s="83">
        <f>Inputs!I17</f>
        <v>0.92771000000000003</v>
      </c>
      <c r="Z73" s="84">
        <f t="shared" si="36"/>
        <v>4.5736573998403989</v>
      </c>
      <c r="AA73" s="84">
        <f t="shared" si="29"/>
        <v>41.456207514836812</v>
      </c>
      <c r="AB73" s="167">
        <f t="shared" si="37"/>
        <v>41.978926970818122</v>
      </c>
      <c r="AC73" s="25"/>
    </row>
    <row r="74" spans="1:29" x14ac:dyDescent="0.2">
      <c r="A74" s="19"/>
      <c r="B74" s="31" t="s">
        <v>8</v>
      </c>
      <c r="C74" s="82">
        <v>5</v>
      </c>
      <c r="D74" s="92">
        <v>0.5</v>
      </c>
      <c r="E74" s="80">
        <f>Inputs!D41</f>
        <v>5.5079054643134852E-4</v>
      </c>
      <c r="F74" s="80">
        <f t="shared" si="24"/>
        <v>2.7501658188214288E-3</v>
      </c>
      <c r="G74" s="81">
        <f t="shared" si="30"/>
        <v>0.99110211735698417</v>
      </c>
      <c r="H74" s="81">
        <f t="shared" si="31"/>
        <v>4.9486963488696292</v>
      </c>
      <c r="I74" s="81">
        <f t="shared" si="38"/>
        <v>48.775940294841554</v>
      </c>
      <c r="J74" s="81">
        <f t="shared" si="25"/>
        <v>49.213839260998164</v>
      </c>
      <c r="K74" s="83">
        <f>Inputs!D18</f>
        <v>0.91020000000000001</v>
      </c>
      <c r="L74" s="84">
        <f t="shared" si="32"/>
        <v>4.5043034167411369</v>
      </c>
      <c r="M74" s="84">
        <f t="shared" si="26"/>
        <v>39.685341694322204</v>
      </c>
      <c r="N74" s="167">
        <f t="shared" si="33"/>
        <v>40.041627395724731</v>
      </c>
      <c r="O74" s="23"/>
      <c r="P74" s="9" t="s">
        <v>8</v>
      </c>
      <c r="Q74" s="82">
        <v>5</v>
      </c>
      <c r="R74" s="92">
        <v>0.5</v>
      </c>
      <c r="S74" s="80">
        <f>Inputs!I41</f>
        <v>9.6674400618716164E-4</v>
      </c>
      <c r="T74" s="80">
        <f t="shared" si="27"/>
        <v>4.8220657729771436E-3</v>
      </c>
      <c r="U74" s="81">
        <f t="shared" si="34"/>
        <v>0.98447225696028751</v>
      </c>
      <c r="V74" s="81">
        <f t="shared" si="35"/>
        <v>4.9104933098646031</v>
      </c>
      <c r="W74" s="81">
        <f t="shared" si="39"/>
        <v>45.650427930317086</v>
      </c>
      <c r="X74" s="81">
        <f t="shared" si="28"/>
        <v>46.370456462907285</v>
      </c>
      <c r="Y74" s="83">
        <f>Inputs!I18</f>
        <v>0.9002</v>
      </c>
      <c r="Z74" s="84">
        <f t="shared" si="36"/>
        <v>4.4204260775401156</v>
      </c>
      <c r="AA74" s="84">
        <f t="shared" si="29"/>
        <v>36.882550114996413</v>
      </c>
      <c r="AB74" s="167">
        <f t="shared" si="37"/>
        <v>37.464285919927363</v>
      </c>
      <c r="AC74" s="25"/>
    </row>
    <row r="75" spans="1:29" x14ac:dyDescent="0.2">
      <c r="A75" s="19"/>
      <c r="B75" s="31" t="s">
        <v>9</v>
      </c>
      <c r="C75" s="82">
        <v>5</v>
      </c>
      <c r="D75" s="92">
        <v>0.5</v>
      </c>
      <c r="E75" s="80">
        <f>Inputs!D42</f>
        <v>9.2644640143234856E-4</v>
      </c>
      <c r="F75" s="80">
        <f t="shared" si="24"/>
        <v>4.6215280121717538E-3</v>
      </c>
      <c r="G75" s="81">
        <f t="shared" si="30"/>
        <v>0.98837642219086741</v>
      </c>
      <c r="H75" s="81">
        <f t="shared" si="31"/>
        <v>4.9304625876500241</v>
      </c>
      <c r="I75" s="81">
        <f t="shared" si="38"/>
        <v>43.827243945971922</v>
      </c>
      <c r="J75" s="81">
        <f t="shared" si="25"/>
        <v>44.342664355370829</v>
      </c>
      <c r="K75" s="83">
        <f>Inputs!D19</f>
        <v>0.87590000000000001</v>
      </c>
      <c r="L75" s="84">
        <f t="shared" si="32"/>
        <v>4.3185921805226561</v>
      </c>
      <c r="M75" s="84">
        <f t="shared" si="26"/>
        <v>35.181038277581067</v>
      </c>
      <c r="N75" s="167">
        <f t="shared" si="33"/>
        <v>35.594776936905909</v>
      </c>
      <c r="O75" s="23"/>
      <c r="P75" s="9" t="s">
        <v>9</v>
      </c>
      <c r="Q75" s="82">
        <v>5</v>
      </c>
      <c r="R75" s="92">
        <v>0.5</v>
      </c>
      <c r="S75" s="80">
        <f>Inputs!I42</f>
        <v>1.3465109757839658E-3</v>
      </c>
      <c r="T75" s="80">
        <f t="shared" si="27"/>
        <v>6.7099672674877714E-3</v>
      </c>
      <c r="U75" s="81">
        <f t="shared" si="34"/>
        <v>0.97972506698555373</v>
      </c>
      <c r="V75" s="81">
        <f t="shared" si="35"/>
        <v>4.8821905271012431</v>
      </c>
      <c r="W75" s="81">
        <f t="shared" si="39"/>
        <v>40.73993462045248</v>
      </c>
      <c r="X75" s="81">
        <f t="shared" si="28"/>
        <v>41.583027722055007</v>
      </c>
      <c r="Y75" s="83">
        <f>Inputs!I19</f>
        <v>0.8659</v>
      </c>
      <c r="Z75" s="84">
        <f t="shared" si="36"/>
        <v>4.2274887774169665</v>
      </c>
      <c r="AA75" s="84">
        <f t="shared" si="29"/>
        <v>32.462124037456299</v>
      </c>
      <c r="AB75" s="167">
        <f t="shared" si="37"/>
        <v>33.133911881357385</v>
      </c>
      <c r="AC75" s="25"/>
    </row>
    <row r="76" spans="1:29" x14ac:dyDescent="0.2">
      <c r="A76" s="19"/>
      <c r="B76" s="31" t="s">
        <v>10</v>
      </c>
      <c r="C76" s="82">
        <v>5</v>
      </c>
      <c r="D76" s="92">
        <v>0.5</v>
      </c>
      <c r="E76" s="80">
        <f>Inputs!D43</f>
        <v>1.4851572974192225E-3</v>
      </c>
      <c r="F76" s="80">
        <f t="shared" si="24"/>
        <v>7.398317324687655E-3</v>
      </c>
      <c r="G76" s="81">
        <f t="shared" si="30"/>
        <v>0.98380861286914223</v>
      </c>
      <c r="H76" s="81">
        <f t="shared" si="31"/>
        <v>4.9008467435837941</v>
      </c>
      <c r="I76" s="81">
        <f t="shared" si="38"/>
        <v>38.896781358321896</v>
      </c>
      <c r="J76" s="81">
        <f t="shared" si="25"/>
        <v>39.536939247649798</v>
      </c>
      <c r="K76" s="83">
        <f>Inputs!D20</f>
        <v>0.86199999999999999</v>
      </c>
      <c r="L76" s="84">
        <f t="shared" si="32"/>
        <v>4.2245298929692305</v>
      </c>
      <c r="M76" s="84">
        <f t="shared" si="26"/>
        <v>30.86244609705841</v>
      </c>
      <c r="N76" s="167">
        <f t="shared" si="33"/>
        <v>31.370375999303704</v>
      </c>
      <c r="O76" s="23"/>
      <c r="P76" s="9" t="s">
        <v>10</v>
      </c>
      <c r="Q76" s="82">
        <v>5</v>
      </c>
      <c r="R76" s="92">
        <v>0.5</v>
      </c>
      <c r="S76" s="80">
        <f>Inputs!I43</f>
        <v>2.1048956793165764E-3</v>
      </c>
      <c r="T76" s="80">
        <f t="shared" si="27"/>
        <v>1.0469385983279624E-2</v>
      </c>
      <c r="U76" s="81">
        <f t="shared" si="34"/>
        <v>0.97315114385494339</v>
      </c>
      <c r="V76" s="81">
        <f t="shared" si="35"/>
        <v>4.8402849819119984</v>
      </c>
      <c r="W76" s="81">
        <f t="shared" si="39"/>
        <v>35.857744093351236</v>
      </c>
      <c r="X76" s="81">
        <f t="shared" si="28"/>
        <v>36.847045106793956</v>
      </c>
      <c r="Y76" s="83">
        <f>Inputs!I20</f>
        <v>0.85199999999999998</v>
      </c>
      <c r="Z76" s="84">
        <f t="shared" si="36"/>
        <v>4.1239228045890224</v>
      </c>
      <c r="AA76" s="84">
        <f t="shared" si="29"/>
        <v>28.234635260039333</v>
      </c>
      <c r="AB76" s="167">
        <f t="shared" si="37"/>
        <v>29.013617708132653</v>
      </c>
      <c r="AC76" s="25"/>
    </row>
    <row r="77" spans="1:29" x14ac:dyDescent="0.2">
      <c r="A77" s="19"/>
      <c r="B77" s="31" t="s">
        <v>11</v>
      </c>
      <c r="C77" s="82">
        <v>5</v>
      </c>
      <c r="D77" s="92">
        <v>0.5</v>
      </c>
      <c r="E77" s="80">
        <f>Inputs!D44</f>
        <v>2.3923178778471363E-3</v>
      </c>
      <c r="F77" s="80">
        <f t="shared" si="24"/>
        <v>1.1890474900037055E-2</v>
      </c>
      <c r="G77" s="81">
        <f t="shared" si="30"/>
        <v>0.97653008456437551</v>
      </c>
      <c r="H77" s="81">
        <f t="shared" si="31"/>
        <v>4.8536219066727684</v>
      </c>
      <c r="I77" s="81">
        <f t="shared" si="38"/>
        <v>33.995934614738104</v>
      </c>
      <c r="J77" s="81">
        <f t="shared" si="25"/>
        <v>34.812992607292273</v>
      </c>
      <c r="K77" s="83">
        <f>Inputs!D21</f>
        <v>0.84630000000000005</v>
      </c>
      <c r="L77" s="84">
        <f t="shared" si="32"/>
        <v>4.1076202196171643</v>
      </c>
      <c r="M77" s="84">
        <f t="shared" si="26"/>
        <v>26.63791620408918</v>
      </c>
      <c r="N77" s="167">
        <f t="shared" si="33"/>
        <v>27.27813164708817</v>
      </c>
      <c r="O77" s="23"/>
      <c r="P77" s="9" t="s">
        <v>11</v>
      </c>
      <c r="Q77" s="82">
        <v>5</v>
      </c>
      <c r="R77" s="92">
        <v>0.5</v>
      </c>
      <c r="S77" s="80">
        <f>Inputs!I44</f>
        <v>3.2861375985133059E-3</v>
      </c>
      <c r="T77" s="80">
        <f t="shared" si="27"/>
        <v>1.6296804140512166E-2</v>
      </c>
      <c r="U77" s="81">
        <f t="shared" si="34"/>
        <v>0.96296284890985595</v>
      </c>
      <c r="V77" s="81">
        <f t="shared" si="35"/>
        <v>4.7755812021910957</v>
      </c>
      <c r="W77" s="81">
        <f t="shared" si="39"/>
        <v>31.017459111439237</v>
      </c>
      <c r="X77" s="81">
        <f t="shared" si="28"/>
        <v>32.210442123030248</v>
      </c>
      <c r="Y77" s="83">
        <f>Inputs!I21</f>
        <v>0.83630000000000004</v>
      </c>
      <c r="Z77" s="84">
        <f t="shared" si="36"/>
        <v>3.9938185593924134</v>
      </c>
      <c r="AA77" s="84">
        <f t="shared" si="29"/>
        <v>24.110712455450312</v>
      </c>
      <c r="AB77" s="167">
        <f t="shared" si="37"/>
        <v>25.038050515391525</v>
      </c>
      <c r="AC77" s="25"/>
    </row>
    <row r="78" spans="1:29" x14ac:dyDescent="0.2">
      <c r="A78" s="19"/>
      <c r="B78" s="31" t="s">
        <v>12</v>
      </c>
      <c r="C78" s="82">
        <v>5</v>
      </c>
      <c r="D78" s="92">
        <v>0.5</v>
      </c>
      <c r="E78" s="80">
        <f>Inputs!D45</f>
        <v>3.8673447764356857E-3</v>
      </c>
      <c r="F78" s="80">
        <f t="shared" si="24"/>
        <v>1.9151559671537637E-2</v>
      </c>
      <c r="G78" s="81">
        <f t="shared" si="30"/>
        <v>0.96491867810473175</v>
      </c>
      <c r="H78" s="81">
        <f t="shared" si="31"/>
        <v>4.7783941464188988</v>
      </c>
      <c r="I78" s="81">
        <f t="shared" si="38"/>
        <v>29.142312708065333</v>
      </c>
      <c r="J78" s="81">
        <f t="shared" si="25"/>
        <v>30.201832930942853</v>
      </c>
      <c r="K78" s="83">
        <f>Inputs!D22</f>
        <v>0.81020000000000003</v>
      </c>
      <c r="L78" s="84">
        <f t="shared" si="32"/>
        <v>3.871454937428592</v>
      </c>
      <c r="M78" s="84">
        <f t="shared" si="26"/>
        <v>22.530295984472016</v>
      </c>
      <c r="N78" s="167">
        <f t="shared" si="33"/>
        <v>23.349424667294699</v>
      </c>
      <c r="O78" s="23"/>
      <c r="P78" s="9" t="s">
        <v>12</v>
      </c>
      <c r="Q78" s="82">
        <v>5</v>
      </c>
      <c r="R78" s="92">
        <v>0.5</v>
      </c>
      <c r="S78" s="80">
        <f>Inputs!I45</f>
        <v>5.4001424992826674E-3</v>
      </c>
      <c r="T78" s="80">
        <f t="shared" si="27"/>
        <v>2.6641048846164247E-2</v>
      </c>
      <c r="U78" s="81">
        <f t="shared" si="34"/>
        <v>0.94726963196658243</v>
      </c>
      <c r="V78" s="81">
        <f t="shared" si="35"/>
        <v>4.6732575184936378</v>
      </c>
      <c r="W78" s="81">
        <f t="shared" si="39"/>
        <v>26.241877909248142</v>
      </c>
      <c r="X78" s="81">
        <f t="shared" si="28"/>
        <v>27.702648774635158</v>
      </c>
      <c r="Y78" s="83">
        <f>Inputs!I22</f>
        <v>0.80020000000000002</v>
      </c>
      <c r="Z78" s="84">
        <f t="shared" si="36"/>
        <v>3.739540666298609</v>
      </c>
      <c r="AA78" s="84">
        <f t="shared" si="29"/>
        <v>20.116893896057899</v>
      </c>
      <c r="AB78" s="167">
        <f t="shared" si="37"/>
        <v>21.23671362111984</v>
      </c>
      <c r="AC78" s="25"/>
    </row>
    <row r="79" spans="1:29" x14ac:dyDescent="0.2">
      <c r="A79" s="19"/>
      <c r="B79" s="31" t="s">
        <v>13</v>
      </c>
      <c r="C79" s="82">
        <v>5</v>
      </c>
      <c r="D79" s="92">
        <v>0.5</v>
      </c>
      <c r="E79" s="80">
        <f>Inputs!D46</f>
        <v>5.8441638208485865E-3</v>
      </c>
      <c r="F79" s="80">
        <f t="shared" si="24"/>
        <v>2.8800038743089427E-2</v>
      </c>
      <c r="G79" s="81">
        <f t="shared" si="30"/>
        <v>0.94643898046282782</v>
      </c>
      <c r="H79" s="81">
        <f t="shared" si="31"/>
        <v>4.6640512040508906</v>
      </c>
      <c r="I79" s="81">
        <f t="shared" si="38"/>
        <v>24.363918561646436</v>
      </c>
      <c r="J79" s="81">
        <f t="shared" si="25"/>
        <v>25.742725167270674</v>
      </c>
      <c r="K79" s="83">
        <f>Inputs!D23</f>
        <v>0.80220000000000002</v>
      </c>
      <c r="L79" s="84">
        <f t="shared" si="32"/>
        <v>3.7415018758896244</v>
      </c>
      <c r="M79" s="84">
        <f t="shared" si="26"/>
        <v>18.658841047043424</v>
      </c>
      <c r="N79" s="167">
        <f t="shared" si="33"/>
        <v>19.714785033387862</v>
      </c>
      <c r="O79" s="23"/>
      <c r="P79" s="9" t="s">
        <v>13</v>
      </c>
      <c r="Q79" s="82">
        <v>5</v>
      </c>
      <c r="R79" s="92">
        <v>0.5</v>
      </c>
      <c r="S79" s="80">
        <f>Inputs!I46</f>
        <v>8.9644801792896044E-3</v>
      </c>
      <c r="T79" s="80">
        <f t="shared" si="27"/>
        <v>4.3839896195188327E-2</v>
      </c>
      <c r="U79" s="81">
        <f t="shared" si="34"/>
        <v>0.92203337543087271</v>
      </c>
      <c r="V79" s="81">
        <f t="shared" si="35"/>
        <v>4.5091122584858923</v>
      </c>
      <c r="W79" s="81">
        <f t="shared" si="39"/>
        <v>21.568620390754504</v>
      </c>
      <c r="X79" s="81">
        <f t="shared" si="28"/>
        <v>23.3924508217236</v>
      </c>
      <c r="Y79" s="83">
        <f>Inputs!I23</f>
        <v>0.79220000000000002</v>
      </c>
      <c r="Z79" s="84">
        <f t="shared" si="36"/>
        <v>3.572118731172524</v>
      </c>
      <c r="AA79" s="84">
        <f t="shared" si="29"/>
        <v>16.37735322975929</v>
      </c>
      <c r="AB79" s="167">
        <f t="shared" si="37"/>
        <v>17.762213024128371</v>
      </c>
      <c r="AC79" s="25"/>
    </row>
    <row r="80" spans="1:29" x14ac:dyDescent="0.2">
      <c r="A80" s="19"/>
      <c r="B80" s="31" t="s">
        <v>14</v>
      </c>
      <c r="C80" s="82">
        <v>5</v>
      </c>
      <c r="D80" s="92">
        <v>0.5</v>
      </c>
      <c r="E80" s="80">
        <f>Inputs!D47</f>
        <v>9.1185806136567099E-3</v>
      </c>
      <c r="F80" s="80">
        <f t="shared" si="24"/>
        <v>4.4576712208862827E-2</v>
      </c>
      <c r="G80" s="81">
        <f t="shared" si="30"/>
        <v>0.91918150115752828</v>
      </c>
      <c r="H80" s="81">
        <f t="shared" si="31"/>
        <v>4.4934722826756177</v>
      </c>
      <c r="I80" s="81">
        <f t="shared" si="38"/>
        <v>19.699867357595544</v>
      </c>
      <c r="J80" s="81">
        <f t="shared" si="25"/>
        <v>21.431966736479612</v>
      </c>
      <c r="K80" s="83">
        <f>Inputs!D24</f>
        <v>0.82220000000000004</v>
      </c>
      <c r="L80" s="84">
        <f t="shared" si="32"/>
        <v>3.6945329108158931</v>
      </c>
      <c r="M80" s="84">
        <f t="shared" si="26"/>
        <v>14.917339171153799</v>
      </c>
      <c r="N80" s="167">
        <f t="shared" si="33"/>
        <v>16.228937541027907</v>
      </c>
      <c r="O80" s="23"/>
      <c r="P80" s="9" t="s">
        <v>14</v>
      </c>
      <c r="Q80" s="82">
        <v>5</v>
      </c>
      <c r="R80" s="92">
        <v>0.5</v>
      </c>
      <c r="S80" s="80">
        <f>Inputs!I47</f>
        <v>1.4082955148025976E-2</v>
      </c>
      <c r="T80" s="80">
        <f t="shared" si="27"/>
        <v>6.8019970264130369E-2</v>
      </c>
      <c r="U80" s="81">
        <f t="shared" si="34"/>
        <v>0.88161152796348408</v>
      </c>
      <c r="V80" s="81">
        <f t="shared" si="35"/>
        <v>4.2581396650259435</v>
      </c>
      <c r="W80" s="81">
        <f t="shared" si="39"/>
        <v>17.059508132268611</v>
      </c>
      <c r="X80" s="81">
        <f t="shared" si="28"/>
        <v>19.350368718154066</v>
      </c>
      <c r="Y80" s="83">
        <f>Inputs!I24</f>
        <v>0.81220000000000003</v>
      </c>
      <c r="Z80" s="84">
        <f t="shared" si="36"/>
        <v>3.4584610359340715</v>
      </c>
      <c r="AA80" s="84">
        <f t="shared" si="29"/>
        <v>12.805234498586767</v>
      </c>
      <c r="AB80" s="167">
        <f t="shared" si="37"/>
        <v>14.524803830737968</v>
      </c>
      <c r="AC80" s="25"/>
    </row>
    <row r="81" spans="1:29" x14ac:dyDescent="0.2">
      <c r="A81" s="19"/>
      <c r="B81" s="31" t="s">
        <v>15</v>
      </c>
      <c r="C81" s="82">
        <v>5</v>
      </c>
      <c r="D81" s="92">
        <v>0.5</v>
      </c>
      <c r="E81" s="80">
        <f>Inputs!D48</f>
        <v>1.574505276614618E-2</v>
      </c>
      <c r="F81" s="80">
        <f t="shared" si="24"/>
        <v>7.574378894655262E-2</v>
      </c>
      <c r="G81" s="81">
        <f t="shared" si="30"/>
        <v>0.87820741191271867</v>
      </c>
      <c r="H81" s="81">
        <f t="shared" si="31"/>
        <v>4.2247401674155558</v>
      </c>
      <c r="I81" s="81">
        <f t="shared" si="38"/>
        <v>15.206395074919927</v>
      </c>
      <c r="J81" s="81">
        <f t="shared" si="25"/>
        <v>17.315266153129695</v>
      </c>
      <c r="K81" s="83">
        <f>Inputs!D25</f>
        <v>0.76719999999999999</v>
      </c>
      <c r="L81" s="84">
        <f t="shared" si="32"/>
        <v>3.2412206564412145</v>
      </c>
      <c r="M81" s="84">
        <f t="shared" si="26"/>
        <v>11.222806260337906</v>
      </c>
      <c r="N81" s="167">
        <f t="shared" si="33"/>
        <v>12.779220612468816</v>
      </c>
      <c r="O81" s="23"/>
      <c r="P81" s="9" t="s">
        <v>15</v>
      </c>
      <c r="Q81" s="82">
        <v>5</v>
      </c>
      <c r="R81" s="92">
        <v>0.5</v>
      </c>
      <c r="S81" s="80">
        <f>Inputs!I48</f>
        <v>2.4077416381859375E-2</v>
      </c>
      <c r="T81" s="80">
        <f t="shared" si="27"/>
        <v>0.11355198580147419</v>
      </c>
      <c r="U81" s="81">
        <f t="shared" si="34"/>
        <v>0.8216443380468933</v>
      </c>
      <c r="V81" s="81">
        <f t="shared" si="35"/>
        <v>3.8749733247150604</v>
      </c>
      <c r="W81" s="81">
        <f t="shared" si="39"/>
        <v>12.801368467242666</v>
      </c>
      <c r="X81" s="81">
        <f t="shared" si="28"/>
        <v>15.580182171853608</v>
      </c>
      <c r="Y81" s="83">
        <f>Inputs!I25</f>
        <v>0.75719999999999998</v>
      </c>
      <c r="Z81" s="84">
        <f t="shared" si="36"/>
        <v>2.9341298014742438</v>
      </c>
      <c r="AA81" s="84">
        <f t="shared" si="29"/>
        <v>9.3467734626526955</v>
      </c>
      <c r="AB81" s="167">
        <f t="shared" si="37"/>
        <v>11.375692656594746</v>
      </c>
      <c r="AC81" s="25"/>
    </row>
    <row r="82" spans="1:29" x14ac:dyDescent="0.2">
      <c r="A82" s="19"/>
      <c r="B82" s="31" t="s">
        <v>16</v>
      </c>
      <c r="C82" s="82">
        <v>5</v>
      </c>
      <c r="D82" s="92">
        <v>0.5</v>
      </c>
      <c r="E82" s="80">
        <f>Inputs!D49</f>
        <v>2.7721638884245822E-2</v>
      </c>
      <c r="F82" s="80">
        <f t="shared" si="24"/>
        <v>0.12962467345145531</v>
      </c>
      <c r="G82" s="81">
        <f t="shared" si="30"/>
        <v>0.81168865505350352</v>
      </c>
      <c r="H82" s="81">
        <f t="shared" si="31"/>
        <v>3.795406083128614</v>
      </c>
      <c r="I82" s="81">
        <f t="shared" si="38"/>
        <v>10.981654907504371</v>
      </c>
      <c r="J82" s="81">
        <f t="shared" si="25"/>
        <v>13.529393122761462</v>
      </c>
      <c r="K82" s="83">
        <f>Inputs!D26</f>
        <v>0.7592000000000001</v>
      </c>
      <c r="L82" s="84">
        <f t="shared" si="32"/>
        <v>2.8814722983112442</v>
      </c>
      <c r="M82" s="84">
        <f t="shared" si="26"/>
        <v>7.9815856038966917</v>
      </c>
      <c r="N82" s="167">
        <f t="shared" si="33"/>
        <v>9.833309304256046</v>
      </c>
      <c r="O82" s="23"/>
      <c r="P82" s="9" t="s">
        <v>16</v>
      </c>
      <c r="Q82" s="82">
        <v>5</v>
      </c>
      <c r="R82" s="92">
        <v>0.5</v>
      </c>
      <c r="S82" s="80">
        <f>Inputs!I49</f>
        <v>4.0284274485219658E-2</v>
      </c>
      <c r="T82" s="80">
        <f t="shared" si="27"/>
        <v>0.18299211132316742</v>
      </c>
      <c r="U82" s="81">
        <f t="shared" si="34"/>
        <v>0.72834499183913082</v>
      </c>
      <c r="V82" s="81">
        <f t="shared" si="35"/>
        <v>3.3085214896249098</v>
      </c>
      <c r="W82" s="81">
        <f t="shared" si="39"/>
        <v>8.9263951425276051</v>
      </c>
      <c r="X82" s="81">
        <f t="shared" si="28"/>
        <v>12.255723925536614</v>
      </c>
      <c r="Y82" s="83">
        <f>Inputs!I26</f>
        <v>0.74920000000000009</v>
      </c>
      <c r="Z82" s="84">
        <f t="shared" si="36"/>
        <v>2.4787443000269826</v>
      </c>
      <c r="AA82" s="84">
        <f t="shared" si="29"/>
        <v>6.4126436611784516</v>
      </c>
      <c r="AB82" s="167">
        <f t="shared" si="37"/>
        <v>8.8044041395630401</v>
      </c>
      <c r="AC82" s="25"/>
    </row>
    <row r="83" spans="1:29" x14ac:dyDescent="0.2">
      <c r="A83" s="19"/>
      <c r="B83" s="31" t="s">
        <v>17</v>
      </c>
      <c r="C83" s="82">
        <v>5</v>
      </c>
      <c r="D83" s="92">
        <v>0.5</v>
      </c>
      <c r="E83" s="80">
        <f>Inputs!D50</f>
        <v>5.2693615226184272E-2</v>
      </c>
      <c r="F83" s="80">
        <f t="shared" si="24"/>
        <v>0.23280034643234976</v>
      </c>
      <c r="G83" s="81">
        <f t="shared" si="30"/>
        <v>0.7064737781979421</v>
      </c>
      <c r="H83" s="81">
        <f t="shared" si="31"/>
        <v>3.1212005402150806</v>
      </c>
      <c r="I83" s="81">
        <f t="shared" si="38"/>
        <v>7.1862488243757561</v>
      </c>
      <c r="J83" s="81">
        <f t="shared" si="25"/>
        <v>10.171996535676501</v>
      </c>
      <c r="K83" s="83">
        <f>Inputs!D27</f>
        <v>0.73120000000000007</v>
      </c>
      <c r="L83" s="84">
        <f t="shared" si="32"/>
        <v>2.282221835005267</v>
      </c>
      <c r="M83" s="84">
        <f t="shared" si="26"/>
        <v>5.1001133055854471</v>
      </c>
      <c r="N83" s="167">
        <f t="shared" si="33"/>
        <v>7.2191119656198772</v>
      </c>
      <c r="O83" s="23"/>
      <c r="P83" s="9" t="s">
        <v>17</v>
      </c>
      <c r="Q83" s="82">
        <v>5</v>
      </c>
      <c r="R83" s="92">
        <v>0.5</v>
      </c>
      <c r="S83" s="80">
        <f>Inputs!I50</f>
        <v>7.2232848376794792E-2</v>
      </c>
      <c r="T83" s="80">
        <f t="shared" si="27"/>
        <v>0.30592047387250015</v>
      </c>
      <c r="U83" s="81">
        <f t="shared" si="34"/>
        <v>0.59506360401083314</v>
      </c>
      <c r="V83" s="81">
        <f t="shared" si="35"/>
        <v>2.5202126707459858</v>
      </c>
      <c r="W83" s="81">
        <f t="shared" si="39"/>
        <v>5.6178736529026958</v>
      </c>
      <c r="X83" s="81">
        <f t="shared" si="28"/>
        <v>9.4407952612749995</v>
      </c>
      <c r="Y83" s="83">
        <f>Inputs!I27</f>
        <v>0.72120000000000006</v>
      </c>
      <c r="Z83" s="84">
        <f t="shared" si="36"/>
        <v>1.817577378142005</v>
      </c>
      <c r="AA83" s="84">
        <f t="shared" si="29"/>
        <v>3.933899361151469</v>
      </c>
      <c r="AB83" s="167">
        <f t="shared" si="37"/>
        <v>6.6108888774851913</v>
      </c>
      <c r="AC83" s="25"/>
    </row>
    <row r="84" spans="1:29" x14ac:dyDescent="0.2">
      <c r="A84" s="19"/>
      <c r="B84" s="32" t="s">
        <v>18</v>
      </c>
      <c r="C84" s="87">
        <v>15</v>
      </c>
      <c r="D84" s="93">
        <v>0.5</v>
      </c>
      <c r="E84" s="85">
        <f>Inputs!D51</f>
        <v>0.14363027803526923</v>
      </c>
      <c r="F84" s="85">
        <v>1</v>
      </c>
      <c r="G84" s="86">
        <f t="shared" si="30"/>
        <v>0.54200643788809011</v>
      </c>
      <c r="H84" s="86">
        <f>C84*D84*G84</f>
        <v>4.0650482841606754</v>
      </c>
      <c r="I84" s="86">
        <f>H84</f>
        <v>4.0650482841606754</v>
      </c>
      <c r="J84" s="86">
        <f t="shared" si="25"/>
        <v>7.4999999999999991</v>
      </c>
      <c r="K84" s="88">
        <f>Inputs!D28</f>
        <v>0.69320000000000004</v>
      </c>
      <c r="L84" s="89">
        <f t="shared" si="32"/>
        <v>2.8178914705801805</v>
      </c>
      <c r="M84" s="89">
        <f>L84</f>
        <v>2.8178914705801805</v>
      </c>
      <c r="N84" s="168">
        <f>M84/G84</f>
        <v>5.1989999999999998</v>
      </c>
      <c r="O84" s="23"/>
      <c r="P84" s="10" t="s">
        <v>18</v>
      </c>
      <c r="Q84" s="101">
        <v>15</v>
      </c>
      <c r="R84" s="101">
        <v>0.5</v>
      </c>
      <c r="S84" s="85">
        <f>Inputs!I51</f>
        <v>0.16557763862419458</v>
      </c>
      <c r="T84" s="85">
        <v>1</v>
      </c>
      <c r="U84" s="86">
        <f t="shared" si="34"/>
        <v>0.41302146428756131</v>
      </c>
      <c r="V84" s="86">
        <f>Q84*R84*U84</f>
        <v>3.09766098215671</v>
      </c>
      <c r="W84" s="86">
        <f>V84</f>
        <v>3.09766098215671</v>
      </c>
      <c r="X84" s="86">
        <f t="shared" si="28"/>
        <v>7.5000000000000009</v>
      </c>
      <c r="Y84" s="88">
        <f>Inputs!I28</f>
        <v>0.68320000000000003</v>
      </c>
      <c r="Z84" s="89">
        <f t="shared" si="36"/>
        <v>2.1163219830094642</v>
      </c>
      <c r="AA84" s="89">
        <f>Z84</f>
        <v>2.1163219830094642</v>
      </c>
      <c r="AB84" s="168">
        <f>AA84/U84</f>
        <v>5.1239999999999997</v>
      </c>
      <c r="AC84" s="25"/>
    </row>
    <row r="85" spans="1:29" x14ac:dyDescent="0.2">
      <c r="A85" s="19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5"/>
    </row>
    <row r="86" spans="1:29" x14ac:dyDescent="0.2">
      <c r="A86" s="19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5"/>
    </row>
    <row r="87" spans="1:29" x14ac:dyDescent="0.2">
      <c r="A87" s="19"/>
      <c r="B87" s="24" t="s">
        <v>44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4" t="s">
        <v>44</v>
      </c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5"/>
    </row>
    <row r="88" spans="1:29" ht="15.75" x14ac:dyDescent="0.3">
      <c r="A88" s="19"/>
      <c r="B88" s="29" t="s">
        <v>0</v>
      </c>
      <c r="C88" s="2" t="s">
        <v>35</v>
      </c>
      <c r="D88" s="2" t="s">
        <v>19</v>
      </c>
      <c r="E88" s="2" t="s">
        <v>20</v>
      </c>
      <c r="F88" s="3" t="s">
        <v>21</v>
      </c>
      <c r="G88" s="2" t="s">
        <v>22</v>
      </c>
      <c r="H88" s="4" t="s">
        <v>23</v>
      </c>
      <c r="I88" s="2" t="s">
        <v>24</v>
      </c>
      <c r="J88" s="5" t="s">
        <v>25</v>
      </c>
      <c r="K88" s="6" t="s">
        <v>26</v>
      </c>
      <c r="L88" s="7" t="s">
        <v>27</v>
      </c>
      <c r="M88" s="7" t="s">
        <v>28</v>
      </c>
      <c r="N88" s="134" t="s">
        <v>114</v>
      </c>
      <c r="O88" s="23"/>
      <c r="P88" s="1" t="s">
        <v>0</v>
      </c>
      <c r="Q88" s="2" t="s">
        <v>35</v>
      </c>
      <c r="R88" s="2" t="s">
        <v>19</v>
      </c>
      <c r="S88" s="2" t="s">
        <v>20</v>
      </c>
      <c r="T88" s="3" t="s">
        <v>21</v>
      </c>
      <c r="U88" s="2" t="s">
        <v>22</v>
      </c>
      <c r="V88" s="4" t="s">
        <v>23</v>
      </c>
      <c r="W88" s="2" t="s">
        <v>24</v>
      </c>
      <c r="X88" s="5" t="s">
        <v>25</v>
      </c>
      <c r="Y88" s="6" t="s">
        <v>26</v>
      </c>
      <c r="Z88" s="7" t="s">
        <v>27</v>
      </c>
      <c r="AA88" s="7" t="s">
        <v>28</v>
      </c>
      <c r="AB88" s="134" t="s">
        <v>114</v>
      </c>
      <c r="AC88" s="25"/>
    </row>
    <row r="89" spans="1:29" x14ac:dyDescent="0.2">
      <c r="A89" s="19"/>
      <c r="B89" s="30" t="s">
        <v>1</v>
      </c>
      <c r="C89" s="91">
        <v>5</v>
      </c>
      <c r="D89" s="91">
        <v>0.5</v>
      </c>
      <c r="E89" s="80">
        <f>Inputs!E34</f>
        <v>6.9441461563793079E-4</v>
      </c>
      <c r="F89" s="80">
        <f t="shared" ref="F89:F105" si="40">C89*E89/(1+C89*(1-D89)*E89)</f>
        <v>3.4660558785379676E-3</v>
      </c>
      <c r="G89" s="81">
        <v>1</v>
      </c>
      <c r="H89" s="81">
        <f>C89*(G90+(D89*(G89-G90)))</f>
        <v>4.9913348603036551</v>
      </c>
      <c r="I89" s="81">
        <f>I90+H89</f>
        <v>84.503322991599958</v>
      </c>
      <c r="J89" s="81">
        <f t="shared" ref="J89:J106" si="41">I89/G89</f>
        <v>84.503322991599958</v>
      </c>
      <c r="K89" s="83">
        <f>Inputs!E11</f>
        <v>0.96420000000000006</v>
      </c>
      <c r="L89" s="84">
        <f>H89*K89</f>
        <v>4.8126450723047842</v>
      </c>
      <c r="M89" s="84">
        <f t="shared" ref="M89:M105" si="42">L89+M90</f>
        <v>75.597859352178702</v>
      </c>
      <c r="N89" s="167">
        <f>M89/G89</f>
        <v>75.597859352178702</v>
      </c>
      <c r="O89" s="23"/>
      <c r="P89" s="8" t="s">
        <v>1</v>
      </c>
      <c r="Q89" s="91">
        <v>5</v>
      </c>
      <c r="R89" s="91">
        <v>0.5</v>
      </c>
      <c r="S89" s="80">
        <f>Inputs!J34</f>
        <v>7.3280049080591016E-4</v>
      </c>
      <c r="T89" s="80">
        <f t="shared" ref="T89:T105" si="43">Q89*S89/(1+Q89*(1-R89)*S89)</f>
        <v>3.6573022717800857E-3</v>
      </c>
      <c r="U89" s="81">
        <v>1</v>
      </c>
      <c r="V89" s="81">
        <f>Q89*(U90+(R89*(U89-U90)))</f>
        <v>4.99085674432055</v>
      </c>
      <c r="W89" s="81">
        <f>W90+V89</f>
        <v>81.775632842876178</v>
      </c>
      <c r="X89" s="81">
        <f t="shared" ref="X89:X106" si="44">W89/U89</f>
        <v>81.775632842876178</v>
      </c>
      <c r="Y89" s="83">
        <f>Inputs!J11</f>
        <v>0.95420000000000005</v>
      </c>
      <c r="Z89" s="84">
        <f>V89*Y89</f>
        <v>4.7622755054306687</v>
      </c>
      <c r="AA89" s="84">
        <f t="shared" ref="AA89:AA105" si="45">Z89+AA90</f>
        <v>72.648214965877315</v>
      </c>
      <c r="AB89" s="167">
        <f>AA89/U89</f>
        <v>72.648214965877315</v>
      </c>
      <c r="AC89" s="25"/>
    </row>
    <row r="90" spans="1:29" x14ac:dyDescent="0.2">
      <c r="A90" s="19"/>
      <c r="B90" s="30" t="s">
        <v>2</v>
      </c>
      <c r="C90" s="91">
        <v>5</v>
      </c>
      <c r="D90" s="91">
        <v>0.5</v>
      </c>
      <c r="E90" s="80">
        <f>Inputs!E35</f>
        <v>7.35564545788893E-5</v>
      </c>
      <c r="F90" s="80">
        <f t="shared" si="40"/>
        <v>3.6771465342893921E-4</v>
      </c>
      <c r="G90" s="81">
        <f t="shared" ref="G90:G106" si="46">(1-F89)*G89</f>
        <v>0.99653394412146201</v>
      </c>
      <c r="H90" s="81">
        <f t="shared" ref="H90:H105" si="47">C90*(G91+(D90*(G90-G91)))</f>
        <v>4.9817536202725785</v>
      </c>
      <c r="I90" s="81">
        <f>I91+H90</f>
        <v>79.511988131296306</v>
      </c>
      <c r="J90" s="81">
        <f t="shared" si="41"/>
        <v>79.788539668253421</v>
      </c>
      <c r="K90" s="83">
        <f>Inputs!E12</f>
        <v>0.96420000000000006</v>
      </c>
      <c r="L90" s="84">
        <f t="shared" ref="L90:L106" si="48">H90*K90</f>
        <v>4.8034068406668204</v>
      </c>
      <c r="M90" s="84">
        <f t="shared" si="42"/>
        <v>70.785214279873912</v>
      </c>
      <c r="N90" s="167">
        <f t="shared" ref="N90:N105" si="49">M90/G90</f>
        <v>71.031413126903274</v>
      </c>
      <c r="O90" s="23"/>
      <c r="P90" s="8" t="s">
        <v>2</v>
      </c>
      <c r="Q90" s="91">
        <v>5</v>
      </c>
      <c r="R90" s="91">
        <v>0.5</v>
      </c>
      <c r="S90" s="80">
        <f>Inputs!J35</f>
        <v>8.4271438302773233E-5</v>
      </c>
      <c r="T90" s="80">
        <f t="shared" si="43"/>
        <v>4.2126843927064387E-4</v>
      </c>
      <c r="U90" s="81">
        <f t="shared" ref="U90:U106" si="50">(1-T89)*U89</f>
        <v>0.99634269772821993</v>
      </c>
      <c r="V90" s="81">
        <f t="shared" ref="V90:V105" si="51">Q90*(U91+(R90*(U90-U91)))</f>
        <v>4.980664169307973</v>
      </c>
      <c r="W90" s="81">
        <f>W91+V90</f>
        <v>76.784776098555625</v>
      </c>
      <c r="X90" s="81">
        <f t="shared" si="44"/>
        <v>77.066632067093039</v>
      </c>
      <c r="Y90" s="83">
        <f>Inputs!J12</f>
        <v>0.95420000000000005</v>
      </c>
      <c r="Z90" s="84">
        <f t="shared" ref="Z90:Z106" si="52">V90*Y90</f>
        <v>4.7525497503536682</v>
      </c>
      <c r="AA90" s="84">
        <f t="shared" si="45"/>
        <v>67.88593946044665</v>
      </c>
      <c r="AB90" s="167">
        <f t="shared" ref="AB90:AB105" si="53">AA90/U90</f>
        <v>68.135130227013946</v>
      </c>
      <c r="AC90" s="25"/>
    </row>
    <row r="91" spans="1:29" x14ac:dyDescent="0.2">
      <c r="A91" s="19"/>
      <c r="B91" s="30" t="s">
        <v>3</v>
      </c>
      <c r="C91" s="91">
        <v>5</v>
      </c>
      <c r="D91" s="91">
        <v>0.5</v>
      </c>
      <c r="E91" s="80">
        <f>Inputs!E36</f>
        <v>5.7631282260010731E-5</v>
      </c>
      <c r="F91" s="80">
        <f t="shared" si="40"/>
        <v>2.8811490022220859E-4</v>
      </c>
      <c r="G91" s="81">
        <f t="shared" si="46"/>
        <v>0.99616750398756926</v>
      </c>
      <c r="H91" s="81">
        <f t="shared" si="47"/>
        <v>4.9801199931853066</v>
      </c>
      <c r="I91" s="81">
        <f>I92+H91</f>
        <v>74.530234511023721</v>
      </c>
      <c r="J91" s="81">
        <f t="shared" si="41"/>
        <v>74.816970251173487</v>
      </c>
      <c r="K91" s="83">
        <f>Inputs!E13</f>
        <v>0.96420000000000006</v>
      </c>
      <c r="L91" s="84">
        <f t="shared" si="48"/>
        <v>4.8018316974292725</v>
      </c>
      <c r="M91" s="84">
        <f t="shared" si="42"/>
        <v>65.981807439207088</v>
      </c>
      <c r="N91" s="167">
        <f t="shared" si="49"/>
        <v>66.235655324117502</v>
      </c>
      <c r="O91" s="23"/>
      <c r="P91" s="8" t="s">
        <v>3</v>
      </c>
      <c r="Q91" s="91">
        <v>5</v>
      </c>
      <c r="R91" s="91">
        <v>0.5</v>
      </c>
      <c r="S91" s="80">
        <f>Inputs!J36</f>
        <v>1.126110754698953E-4</v>
      </c>
      <c r="T91" s="80">
        <f t="shared" si="43"/>
        <v>5.6289690628448812E-4</v>
      </c>
      <c r="U91" s="81">
        <f t="shared" si="50"/>
        <v>0.99592296999496932</v>
      </c>
      <c r="V91" s="81">
        <f t="shared" si="51"/>
        <v>4.9782133450780766</v>
      </c>
      <c r="W91" s="81">
        <f>W92+V91</f>
        <v>71.804111929247654</v>
      </c>
      <c r="X91" s="81">
        <f t="shared" si="44"/>
        <v>72.098057874506452</v>
      </c>
      <c r="Y91" s="83">
        <f>Inputs!J13</f>
        <v>0.95420000000000005</v>
      </c>
      <c r="Z91" s="84">
        <f t="shared" si="52"/>
        <v>4.7502111738735007</v>
      </c>
      <c r="AA91" s="84">
        <f t="shared" si="45"/>
        <v>63.133389710092978</v>
      </c>
      <c r="AB91" s="167">
        <f t="shared" si="53"/>
        <v>63.391840144435953</v>
      </c>
      <c r="AC91" s="25"/>
    </row>
    <row r="92" spans="1:29" x14ac:dyDescent="0.2">
      <c r="A92" s="19"/>
      <c r="B92" s="31" t="s">
        <v>4</v>
      </c>
      <c r="C92" s="82">
        <v>5</v>
      </c>
      <c r="D92" s="92">
        <v>0.5</v>
      </c>
      <c r="E92" s="80">
        <f>Inputs!E37</f>
        <v>1.2580365360295042E-4</v>
      </c>
      <c r="F92" s="80">
        <f t="shared" si="40"/>
        <v>6.2882049822440952E-4</v>
      </c>
      <c r="G92" s="81">
        <f t="shared" si="46"/>
        <v>0.99588049328655326</v>
      </c>
      <c r="H92" s="81">
        <f t="shared" si="47"/>
        <v>4.9778368912628652</v>
      </c>
      <c r="I92" s="81">
        <f>I93+H92</f>
        <v>69.550114517838409</v>
      </c>
      <c r="J92" s="81">
        <f t="shared" si="41"/>
        <v>69.837811852617705</v>
      </c>
      <c r="K92" s="83">
        <f>Inputs!E14</f>
        <v>0.96420000000000006</v>
      </c>
      <c r="L92" s="84">
        <f t="shared" si="48"/>
        <v>4.7996303305556554</v>
      </c>
      <c r="M92" s="84">
        <f t="shared" si="42"/>
        <v>61.179975741777817</v>
      </c>
      <c r="N92" s="167">
        <f t="shared" si="49"/>
        <v>61.433049602040931</v>
      </c>
      <c r="O92" s="23"/>
      <c r="P92" s="9" t="s">
        <v>4</v>
      </c>
      <c r="Q92" s="82">
        <v>5</v>
      </c>
      <c r="R92" s="92">
        <v>0.5</v>
      </c>
      <c r="S92" s="80">
        <f>Inputs!J37</f>
        <v>3.3249122937855215E-4</v>
      </c>
      <c r="T92" s="80">
        <f t="shared" si="43"/>
        <v>1.6610754143762195E-3</v>
      </c>
      <c r="U92" s="81">
        <f t="shared" si="50"/>
        <v>0.99536236803626144</v>
      </c>
      <c r="V92" s="81">
        <f t="shared" si="51"/>
        <v>4.9726784102864565</v>
      </c>
      <c r="W92" s="81">
        <f>W93+V92</f>
        <v>66.825898584169579</v>
      </c>
      <c r="X92" s="81">
        <f t="shared" si="44"/>
        <v>67.137256470735977</v>
      </c>
      <c r="Y92" s="83">
        <f>Inputs!J14</f>
        <v>0.95420000000000005</v>
      </c>
      <c r="Z92" s="84">
        <f t="shared" si="52"/>
        <v>4.7449297390953369</v>
      </c>
      <c r="AA92" s="84">
        <f t="shared" si="45"/>
        <v>58.383178536219475</v>
      </c>
      <c r="AB92" s="167">
        <f t="shared" si="53"/>
        <v>58.655199765491389</v>
      </c>
      <c r="AC92" s="25"/>
    </row>
    <row r="93" spans="1:29" x14ac:dyDescent="0.2">
      <c r="A93" s="19"/>
      <c r="B93" s="31" t="s">
        <v>5</v>
      </c>
      <c r="C93" s="82">
        <v>5</v>
      </c>
      <c r="D93" s="92">
        <v>0.5</v>
      </c>
      <c r="E93" s="80">
        <f>Inputs!E38</f>
        <v>2.0004272098787199E-4</v>
      </c>
      <c r="F93" s="80">
        <f t="shared" si="40"/>
        <v>9.997136413468007E-4</v>
      </c>
      <c r="G93" s="81">
        <f t="shared" si="46"/>
        <v>0.99525426321859278</v>
      </c>
      <c r="H93" s="81">
        <f t="shared" si="47"/>
        <v>4.9737838929340938</v>
      </c>
      <c r="I93" s="81">
        <f t="shared" ref="I93:I105" si="54">I94+H93</f>
        <v>64.572277626575541</v>
      </c>
      <c r="J93" s="81">
        <f t="shared" si="41"/>
        <v>64.880181892165581</v>
      </c>
      <c r="K93" s="83">
        <f>Inputs!E15</f>
        <v>0.96674000000000004</v>
      </c>
      <c r="L93" s="84">
        <f t="shared" si="48"/>
        <v>4.8083558406551061</v>
      </c>
      <c r="M93" s="84">
        <f t="shared" si="42"/>
        <v>56.380345411222159</v>
      </c>
      <c r="N93" s="167">
        <f t="shared" si="49"/>
        <v>56.649187544187441</v>
      </c>
      <c r="O93" s="23"/>
      <c r="P93" s="9" t="s">
        <v>5</v>
      </c>
      <c r="Q93" s="82">
        <v>5</v>
      </c>
      <c r="R93" s="92">
        <v>0.5</v>
      </c>
      <c r="S93" s="80">
        <f>Inputs!J38</f>
        <v>4.0260584253990395E-4</v>
      </c>
      <c r="T93" s="80">
        <f t="shared" si="43"/>
        <v>2.0110051066861961E-3</v>
      </c>
      <c r="U93" s="81">
        <f t="shared" si="50"/>
        <v>0.99370899607832108</v>
      </c>
      <c r="V93" s="81">
        <f t="shared" si="51"/>
        <v>4.963549095727422</v>
      </c>
      <c r="W93" s="81">
        <f t="shared" ref="W93:W105" si="55">W94+V93</f>
        <v>61.853220173883123</v>
      </c>
      <c r="X93" s="81">
        <f t="shared" si="44"/>
        <v>62.244802470328089</v>
      </c>
      <c r="Y93" s="83">
        <f>Inputs!J15</f>
        <v>0.95674000000000003</v>
      </c>
      <c r="Z93" s="84">
        <f t="shared" si="52"/>
        <v>4.7488259618462543</v>
      </c>
      <c r="AA93" s="84">
        <f t="shared" si="45"/>
        <v>53.638248797124135</v>
      </c>
      <c r="AB93" s="167">
        <f t="shared" si="53"/>
        <v>53.977823496423831</v>
      </c>
      <c r="AC93" s="25"/>
    </row>
    <row r="94" spans="1:29" x14ac:dyDescent="0.2">
      <c r="A94" s="19"/>
      <c r="B94" s="31" t="s">
        <v>6</v>
      </c>
      <c r="C94" s="82">
        <v>5</v>
      </c>
      <c r="D94" s="92">
        <v>0.5</v>
      </c>
      <c r="E94" s="80">
        <f>Inputs!E39</f>
        <v>2.1719344696342877E-4</v>
      </c>
      <c r="F94" s="80">
        <f t="shared" si="40"/>
        <v>1.0853778924028714E-3</v>
      </c>
      <c r="G94" s="81">
        <f t="shared" si="46"/>
        <v>0.99425929395504464</v>
      </c>
      <c r="H94" s="81">
        <f t="shared" si="47"/>
        <v>4.9685986021327864</v>
      </c>
      <c r="I94" s="81">
        <f t="shared" si="54"/>
        <v>59.598493733641448</v>
      </c>
      <c r="J94" s="81">
        <f t="shared" si="41"/>
        <v>59.942606617802646</v>
      </c>
      <c r="K94" s="83">
        <f>Inputs!E16</f>
        <v>0.96974000000000005</v>
      </c>
      <c r="L94" s="84">
        <f t="shared" si="48"/>
        <v>4.8182488084322488</v>
      </c>
      <c r="M94" s="84">
        <f t="shared" si="42"/>
        <v>51.571989570567055</v>
      </c>
      <c r="N94" s="167">
        <f t="shared" si="49"/>
        <v>51.869758607354669</v>
      </c>
      <c r="O94" s="23"/>
      <c r="P94" s="9" t="s">
        <v>6</v>
      </c>
      <c r="Q94" s="82">
        <v>5</v>
      </c>
      <c r="R94" s="92">
        <v>0.5</v>
      </c>
      <c r="S94" s="80">
        <f>Inputs!J39</f>
        <v>4.1816679755627404E-4</v>
      </c>
      <c r="T94" s="80">
        <f t="shared" si="43"/>
        <v>2.0886504770783344E-3</v>
      </c>
      <c r="U94" s="81">
        <f t="shared" si="50"/>
        <v>0.9917106422126476</v>
      </c>
      <c r="V94" s="81">
        <f t="shared" si="51"/>
        <v>4.953374868798285</v>
      </c>
      <c r="W94" s="81">
        <f t="shared" si="55"/>
        <v>56.8896710781557</v>
      </c>
      <c r="X94" s="81">
        <f t="shared" si="44"/>
        <v>57.365191676502278</v>
      </c>
      <c r="Y94" s="83">
        <f>Inputs!J16</f>
        <v>0.95974000000000004</v>
      </c>
      <c r="Z94" s="84">
        <f t="shared" si="52"/>
        <v>4.753951996580466</v>
      </c>
      <c r="AA94" s="84">
        <f t="shared" si="45"/>
        <v>48.889422835277877</v>
      </c>
      <c r="AB94" s="167">
        <f t="shared" si="53"/>
        <v>49.298072193920007</v>
      </c>
      <c r="AC94" s="25"/>
    </row>
    <row r="95" spans="1:29" x14ac:dyDescent="0.2">
      <c r="A95" s="19"/>
      <c r="B95" s="31" t="s">
        <v>7</v>
      </c>
      <c r="C95" s="82">
        <v>5</v>
      </c>
      <c r="D95" s="92">
        <v>0.5</v>
      </c>
      <c r="E95" s="80">
        <f>Inputs!E40</f>
        <v>3.3208058063012293E-4</v>
      </c>
      <c r="F95" s="80">
        <f t="shared" si="40"/>
        <v>1.659025577707801E-3</v>
      </c>
      <c r="G95" s="81">
        <f t="shared" si="46"/>
        <v>0.99318014689806977</v>
      </c>
      <c r="H95" s="81">
        <f t="shared" si="47"/>
        <v>4.9617814563229103</v>
      </c>
      <c r="I95" s="81">
        <f t="shared" si="54"/>
        <v>54.629895131508661</v>
      </c>
      <c r="J95" s="81">
        <f t="shared" si="41"/>
        <v>55.005021296620157</v>
      </c>
      <c r="K95" s="83">
        <f>Inputs!E17</f>
        <v>0.96971000000000007</v>
      </c>
      <c r="L95" s="84">
        <f t="shared" si="48"/>
        <v>4.8114890960108898</v>
      </c>
      <c r="M95" s="84">
        <f t="shared" si="42"/>
        <v>46.753740762134804</v>
      </c>
      <c r="N95" s="167">
        <f t="shared" si="49"/>
        <v>47.074783872953461</v>
      </c>
      <c r="O95" s="23"/>
      <c r="P95" s="9" t="s">
        <v>7</v>
      </c>
      <c r="Q95" s="82">
        <v>5</v>
      </c>
      <c r="R95" s="92">
        <v>0.5</v>
      </c>
      <c r="S95" s="80">
        <f>Inputs!J40</f>
        <v>5.5166308250831624E-4</v>
      </c>
      <c r="T95" s="80">
        <f t="shared" si="43"/>
        <v>2.7545164998837167E-3</v>
      </c>
      <c r="U95" s="81">
        <f t="shared" si="50"/>
        <v>0.98963930530666655</v>
      </c>
      <c r="V95" s="81">
        <f t="shared" si="51"/>
        <v>4.9413815820448317</v>
      </c>
      <c r="W95" s="81">
        <f t="shared" si="55"/>
        <v>51.936296209357415</v>
      </c>
      <c r="X95" s="81">
        <f t="shared" si="44"/>
        <v>52.480025733480289</v>
      </c>
      <c r="Y95" s="83">
        <f>Inputs!J17</f>
        <v>0.95971000000000006</v>
      </c>
      <c r="Z95" s="84">
        <f t="shared" si="52"/>
        <v>4.7422933181042461</v>
      </c>
      <c r="AA95" s="84">
        <f t="shared" si="45"/>
        <v>44.135470838697408</v>
      </c>
      <c r="AB95" s="167">
        <f t="shared" si="53"/>
        <v>44.597532254461981</v>
      </c>
      <c r="AC95" s="25"/>
    </row>
    <row r="96" spans="1:29" x14ac:dyDescent="0.2">
      <c r="A96" s="19"/>
      <c r="B96" s="31" t="s">
        <v>8</v>
      </c>
      <c r="C96" s="82">
        <v>5</v>
      </c>
      <c r="D96" s="92">
        <v>0.5</v>
      </c>
      <c r="E96" s="80">
        <f>Inputs!E41</f>
        <v>4.5471885252155336E-4</v>
      </c>
      <c r="F96" s="80">
        <f t="shared" si="40"/>
        <v>2.2710125820193721E-3</v>
      </c>
      <c r="G96" s="81">
        <f t="shared" si="46"/>
        <v>0.99153243563109428</v>
      </c>
      <c r="H96" s="81">
        <f t="shared" si="47"/>
        <v>4.9520327215634747</v>
      </c>
      <c r="I96" s="81">
        <f t="shared" si="54"/>
        <v>49.668113675185751</v>
      </c>
      <c r="J96" s="81">
        <f t="shared" si="41"/>
        <v>50.092273223087055</v>
      </c>
      <c r="K96" s="83">
        <f>Inputs!E18</f>
        <v>0.94220000000000004</v>
      </c>
      <c r="L96" s="84">
        <f t="shared" si="48"/>
        <v>4.6658052302571065</v>
      </c>
      <c r="M96" s="84">
        <f t="shared" si="42"/>
        <v>41.942251666123916</v>
      </c>
      <c r="N96" s="167">
        <f t="shared" si="49"/>
        <v>42.300433307991938</v>
      </c>
      <c r="O96" s="23"/>
      <c r="P96" s="9" t="s">
        <v>8</v>
      </c>
      <c r="Q96" s="82">
        <v>5</v>
      </c>
      <c r="R96" s="92">
        <v>0.5</v>
      </c>
      <c r="S96" s="80">
        <f>Inputs!J41</f>
        <v>7.1335495591466375E-4</v>
      </c>
      <c r="T96" s="80">
        <f t="shared" si="43"/>
        <v>3.560425162236707E-3</v>
      </c>
      <c r="U96" s="81">
        <f t="shared" si="50"/>
        <v>0.98691332751126593</v>
      </c>
      <c r="V96" s="81">
        <f t="shared" si="51"/>
        <v>4.9257820599457851</v>
      </c>
      <c r="W96" s="81">
        <f t="shared" si="55"/>
        <v>46.994914627312582</v>
      </c>
      <c r="X96" s="81">
        <f t="shared" si="44"/>
        <v>47.618076802976518</v>
      </c>
      <c r="Y96" s="83">
        <f>Inputs!J18</f>
        <v>0.93220000000000003</v>
      </c>
      <c r="Z96" s="84">
        <f t="shared" si="52"/>
        <v>4.5918140362814608</v>
      </c>
      <c r="AA96" s="84">
        <f t="shared" si="45"/>
        <v>39.393177520593163</v>
      </c>
      <c r="AB96" s="167">
        <f t="shared" si="53"/>
        <v>39.915539108112284</v>
      </c>
      <c r="AC96" s="25"/>
    </row>
    <row r="97" spans="1:29" x14ac:dyDescent="0.2">
      <c r="A97" s="19"/>
      <c r="B97" s="31" t="s">
        <v>9</v>
      </c>
      <c r="C97" s="82">
        <v>5</v>
      </c>
      <c r="D97" s="92">
        <v>0.5</v>
      </c>
      <c r="E97" s="80">
        <f>Inputs!E42</f>
        <v>7.4026776833434663E-4</v>
      </c>
      <c r="F97" s="80">
        <f t="shared" si="40"/>
        <v>3.6945015406452306E-3</v>
      </c>
      <c r="G97" s="81">
        <f t="shared" si="46"/>
        <v>0.98928065299429579</v>
      </c>
      <c r="H97" s="81">
        <f t="shared" si="47"/>
        <v>4.9372660177299341</v>
      </c>
      <c r="I97" s="81">
        <f t="shared" si="54"/>
        <v>44.716080953622274</v>
      </c>
      <c r="J97" s="81">
        <f t="shared" si="41"/>
        <v>45.200601890149478</v>
      </c>
      <c r="K97" s="83">
        <f>Inputs!E19</f>
        <v>0.90790000000000004</v>
      </c>
      <c r="L97" s="84">
        <f t="shared" si="48"/>
        <v>4.4825438174970076</v>
      </c>
      <c r="M97" s="84">
        <f t="shared" si="42"/>
        <v>37.276446435866809</v>
      </c>
      <c r="N97" s="167">
        <f t="shared" si="49"/>
        <v>37.680355238971551</v>
      </c>
      <c r="O97" s="23"/>
      <c r="P97" s="9" t="s">
        <v>9</v>
      </c>
      <c r="Q97" s="82">
        <v>5</v>
      </c>
      <c r="R97" s="92">
        <v>0.5</v>
      </c>
      <c r="S97" s="80">
        <f>Inputs!J42</f>
        <v>1.1374557326979029E-3</v>
      </c>
      <c r="T97" s="80">
        <f t="shared" si="43"/>
        <v>5.6711519527404006E-3</v>
      </c>
      <c r="U97" s="81">
        <f t="shared" si="50"/>
        <v>0.98339949646704805</v>
      </c>
      <c r="V97" s="81">
        <f t="shared" si="51"/>
        <v>4.9030549623984578</v>
      </c>
      <c r="W97" s="81">
        <f t="shared" si="55"/>
        <v>42.0691325673668</v>
      </c>
      <c r="X97" s="81">
        <f t="shared" si="44"/>
        <v>42.779290327587084</v>
      </c>
      <c r="Y97" s="83">
        <f>Inputs!J19</f>
        <v>0.89790000000000003</v>
      </c>
      <c r="Z97" s="84">
        <f t="shared" si="52"/>
        <v>4.4024530507375754</v>
      </c>
      <c r="AA97" s="84">
        <f t="shared" si="45"/>
        <v>34.8013634843117</v>
      </c>
      <c r="AB97" s="167">
        <f t="shared" si="53"/>
        <v>35.388835981042043</v>
      </c>
      <c r="AC97" s="25"/>
    </row>
    <row r="98" spans="1:29" x14ac:dyDescent="0.2">
      <c r="A98" s="19"/>
      <c r="B98" s="31" t="s">
        <v>10</v>
      </c>
      <c r="C98" s="82">
        <v>5</v>
      </c>
      <c r="D98" s="92">
        <v>0.5</v>
      </c>
      <c r="E98" s="80">
        <f>Inputs!E43</f>
        <v>1.2611126562005505E-3</v>
      </c>
      <c r="F98" s="80">
        <f t="shared" si="40"/>
        <v>6.2857456973712195E-3</v>
      </c>
      <c r="G98" s="81">
        <f t="shared" si="46"/>
        <v>0.98562575409767783</v>
      </c>
      <c r="H98" s="81">
        <f t="shared" si="47"/>
        <v>4.9126402883807954</v>
      </c>
      <c r="I98" s="81">
        <f t="shared" si="54"/>
        <v>39.778814935892342</v>
      </c>
      <c r="J98" s="81">
        <f t="shared" si="41"/>
        <v>40.358944325992283</v>
      </c>
      <c r="K98" s="83">
        <f>Inputs!E20</f>
        <v>0.89400000000000002</v>
      </c>
      <c r="L98" s="84">
        <f t="shared" si="48"/>
        <v>4.3919004178124315</v>
      </c>
      <c r="M98" s="84">
        <f t="shared" si="42"/>
        <v>32.793902618369799</v>
      </c>
      <c r="N98" s="167">
        <f t="shared" si="49"/>
        <v>33.272164898320874</v>
      </c>
      <c r="O98" s="23"/>
      <c r="P98" s="9" t="s">
        <v>10</v>
      </c>
      <c r="Q98" s="82">
        <v>5</v>
      </c>
      <c r="R98" s="92">
        <v>0.5</v>
      </c>
      <c r="S98" s="80">
        <f>Inputs!J43</f>
        <v>1.6645745783987339E-3</v>
      </c>
      <c r="T98" s="80">
        <f t="shared" si="43"/>
        <v>8.2883813198907589E-3</v>
      </c>
      <c r="U98" s="81">
        <f t="shared" si="50"/>
        <v>0.97782248849233511</v>
      </c>
      <c r="V98" s="81">
        <f t="shared" si="51"/>
        <v>4.8688510283422035</v>
      </c>
      <c r="W98" s="81">
        <f t="shared" si="55"/>
        <v>37.166077604968343</v>
      </c>
      <c r="X98" s="81">
        <f t="shared" si="44"/>
        <v>38.009023153346796</v>
      </c>
      <c r="Y98" s="83">
        <f>Inputs!J20</f>
        <v>0.88400000000000001</v>
      </c>
      <c r="Z98" s="84">
        <f t="shared" si="52"/>
        <v>4.3040643090545077</v>
      </c>
      <c r="AA98" s="84">
        <f t="shared" si="45"/>
        <v>30.398910433574127</v>
      </c>
      <c r="AB98" s="167">
        <f t="shared" si="53"/>
        <v>31.088373187698899</v>
      </c>
      <c r="AC98" s="25"/>
    </row>
    <row r="99" spans="1:29" x14ac:dyDescent="0.2">
      <c r="A99" s="19"/>
      <c r="B99" s="31" t="s">
        <v>11</v>
      </c>
      <c r="C99" s="82">
        <v>5</v>
      </c>
      <c r="D99" s="92">
        <v>0.5</v>
      </c>
      <c r="E99" s="80">
        <f>Inputs!E44</f>
        <v>2.0576727247849573E-3</v>
      </c>
      <c r="F99" s="80">
        <f t="shared" si="40"/>
        <v>1.0235709274442664E-2</v>
      </c>
      <c r="G99" s="81">
        <f t="shared" si="46"/>
        <v>0.97943036125464011</v>
      </c>
      <c r="H99" s="81">
        <f t="shared" si="47"/>
        <v>4.8720888951922889</v>
      </c>
      <c r="I99" s="81">
        <f t="shared" si="54"/>
        <v>34.866174647511549</v>
      </c>
      <c r="J99" s="81">
        <f t="shared" si="41"/>
        <v>35.598421313842408</v>
      </c>
      <c r="K99" s="83">
        <f>Inputs!E21</f>
        <v>0.87830000000000008</v>
      </c>
      <c r="L99" s="84">
        <f t="shared" si="48"/>
        <v>4.2791556766473882</v>
      </c>
      <c r="M99" s="84">
        <f t="shared" si="42"/>
        <v>28.402002200557369</v>
      </c>
      <c r="N99" s="167">
        <f t="shared" si="49"/>
        <v>28.998490677963769</v>
      </c>
      <c r="O99" s="23"/>
      <c r="P99" s="9" t="s">
        <v>11</v>
      </c>
      <c r="Q99" s="82">
        <v>5</v>
      </c>
      <c r="R99" s="92">
        <v>0.5</v>
      </c>
      <c r="S99" s="80">
        <f>Inputs!J44</f>
        <v>2.6831851935496011E-3</v>
      </c>
      <c r="T99" s="80">
        <f t="shared" si="43"/>
        <v>1.332653208382629E-2</v>
      </c>
      <c r="U99" s="81">
        <f t="shared" si="50"/>
        <v>0.96971792284454617</v>
      </c>
      <c r="V99" s="81">
        <f t="shared" si="51"/>
        <v>4.8162821716951072</v>
      </c>
      <c r="W99" s="81">
        <f t="shared" si="55"/>
        <v>32.297226576626137</v>
      </c>
      <c r="X99" s="81">
        <f t="shared" si="44"/>
        <v>33.305795237739098</v>
      </c>
      <c r="Y99" s="83">
        <f>Inputs!J21</f>
        <v>0.86830000000000007</v>
      </c>
      <c r="Z99" s="84">
        <f t="shared" si="52"/>
        <v>4.1819778096828619</v>
      </c>
      <c r="AA99" s="84">
        <f t="shared" si="45"/>
        <v>26.09484612451962</v>
      </c>
      <c r="AB99" s="167">
        <f t="shared" si="53"/>
        <v>26.909728602286378</v>
      </c>
      <c r="AC99" s="25"/>
    </row>
    <row r="100" spans="1:29" x14ac:dyDescent="0.2">
      <c r="A100" s="19"/>
      <c r="B100" s="31" t="s">
        <v>12</v>
      </c>
      <c r="C100" s="82">
        <v>5</v>
      </c>
      <c r="D100" s="92">
        <v>0.5</v>
      </c>
      <c r="E100" s="80">
        <f>Inputs!E45</f>
        <v>3.2564091250055155E-3</v>
      </c>
      <c r="F100" s="80">
        <f t="shared" si="40"/>
        <v>1.615056351898457E-2</v>
      </c>
      <c r="G100" s="81">
        <f t="shared" si="46"/>
        <v>0.96940519682227533</v>
      </c>
      <c r="H100" s="81">
        <f t="shared" si="47"/>
        <v>4.807884883594097</v>
      </c>
      <c r="I100" s="81">
        <f t="shared" si="54"/>
        <v>29.994085752319258</v>
      </c>
      <c r="J100" s="81">
        <f t="shared" si="41"/>
        <v>30.94071070656555</v>
      </c>
      <c r="K100" s="83">
        <f>Inputs!E22</f>
        <v>0.84220000000000006</v>
      </c>
      <c r="L100" s="84">
        <f t="shared" si="48"/>
        <v>4.0492006489629491</v>
      </c>
      <c r="M100" s="84">
        <f t="shared" si="42"/>
        <v>24.122846523909981</v>
      </c>
      <c r="N100" s="167">
        <f t="shared" si="49"/>
        <v>24.88417289590053</v>
      </c>
      <c r="O100" s="23"/>
      <c r="P100" s="9" t="s">
        <v>12</v>
      </c>
      <c r="Q100" s="82">
        <v>5</v>
      </c>
      <c r="R100" s="92">
        <v>0.5</v>
      </c>
      <c r="S100" s="80">
        <f>Inputs!J45</f>
        <v>4.3418938176525874E-3</v>
      </c>
      <c r="T100" s="80">
        <f t="shared" si="43"/>
        <v>2.1476349020666485E-2</v>
      </c>
      <c r="U100" s="81">
        <f t="shared" si="50"/>
        <v>0.95679494583349689</v>
      </c>
      <c r="V100" s="81">
        <f t="shared" si="51"/>
        <v>4.7326035736726597</v>
      </c>
      <c r="W100" s="81">
        <f t="shared" si="55"/>
        <v>27.48094440493103</v>
      </c>
      <c r="X100" s="81">
        <f t="shared" si="44"/>
        <v>28.721874550655613</v>
      </c>
      <c r="Y100" s="83">
        <f>Inputs!J22</f>
        <v>0.83220000000000005</v>
      </c>
      <c r="Z100" s="84">
        <f t="shared" si="52"/>
        <v>3.9384726940103878</v>
      </c>
      <c r="AA100" s="84">
        <f t="shared" si="45"/>
        <v>21.912868314836757</v>
      </c>
      <c r="AB100" s="167">
        <f t="shared" si="53"/>
        <v>22.902366290979625</v>
      </c>
      <c r="AC100" s="25"/>
    </row>
    <row r="101" spans="1:29" x14ac:dyDescent="0.2">
      <c r="A101" s="19"/>
      <c r="B101" s="31" t="s">
        <v>13</v>
      </c>
      <c r="C101" s="82">
        <v>5</v>
      </c>
      <c r="D101" s="92">
        <v>0.5</v>
      </c>
      <c r="E101" s="80">
        <f>Inputs!E46</f>
        <v>4.903138970340816E-3</v>
      </c>
      <c r="F101" s="80">
        <f t="shared" si="40"/>
        <v>2.4218824199829042E-2</v>
      </c>
      <c r="G101" s="81">
        <f t="shared" si="46"/>
        <v>0.9537487566153634</v>
      </c>
      <c r="H101" s="81">
        <f t="shared" si="47"/>
        <v>4.710997099408635</v>
      </c>
      <c r="I101" s="81">
        <f t="shared" si="54"/>
        <v>25.186200868725159</v>
      </c>
      <c r="J101" s="81">
        <f t="shared" si="41"/>
        <v>26.407584485986892</v>
      </c>
      <c r="K101" s="83">
        <f>Inputs!E23</f>
        <v>0.83420000000000005</v>
      </c>
      <c r="L101" s="84">
        <f t="shared" si="48"/>
        <v>3.9299137803266837</v>
      </c>
      <c r="M101" s="84">
        <f t="shared" si="42"/>
        <v>20.073645874947033</v>
      </c>
      <c r="N101" s="167">
        <f t="shared" si="49"/>
        <v>21.047100439935377</v>
      </c>
      <c r="O101" s="23"/>
      <c r="P101" s="9" t="s">
        <v>13</v>
      </c>
      <c r="Q101" s="82">
        <v>5</v>
      </c>
      <c r="R101" s="92">
        <v>0.5</v>
      </c>
      <c r="S101" s="80">
        <f>Inputs!J46</f>
        <v>7.1543594649680015E-3</v>
      </c>
      <c r="T101" s="80">
        <f t="shared" si="43"/>
        <v>3.5143229090654357E-2</v>
      </c>
      <c r="U101" s="81">
        <f t="shared" si="50"/>
        <v>0.93624648363556695</v>
      </c>
      <c r="V101" s="81">
        <f t="shared" si="51"/>
        <v>4.5989756065285237</v>
      </c>
      <c r="W101" s="81">
        <f t="shared" si="55"/>
        <v>22.748340831258371</v>
      </c>
      <c r="X101" s="81">
        <f t="shared" si="44"/>
        <v>24.297384533743298</v>
      </c>
      <c r="Y101" s="83">
        <f>Inputs!J23</f>
        <v>0.82420000000000004</v>
      </c>
      <c r="Z101" s="84">
        <f t="shared" si="52"/>
        <v>3.7904756949008096</v>
      </c>
      <c r="AA101" s="84">
        <f t="shared" si="45"/>
        <v>17.974395620826368</v>
      </c>
      <c r="AB101" s="167">
        <f t="shared" si="53"/>
        <v>19.198358482511409</v>
      </c>
      <c r="AC101" s="25"/>
    </row>
    <row r="102" spans="1:29" x14ac:dyDescent="0.2">
      <c r="A102" s="19"/>
      <c r="B102" s="31" t="s">
        <v>14</v>
      </c>
      <c r="C102" s="82">
        <v>5</v>
      </c>
      <c r="D102" s="92">
        <v>0.5</v>
      </c>
      <c r="E102" s="80">
        <f>Inputs!E47</f>
        <v>7.7488493910781303E-3</v>
      </c>
      <c r="F102" s="80">
        <f t="shared" si="40"/>
        <v>3.8007952212005341E-2</v>
      </c>
      <c r="G102" s="81">
        <f t="shared" si="46"/>
        <v>0.93065008314809039</v>
      </c>
      <c r="H102" s="81">
        <f t="shared" si="47"/>
        <v>4.5648201560244734</v>
      </c>
      <c r="I102" s="81">
        <f t="shared" si="54"/>
        <v>20.475203769316522</v>
      </c>
      <c r="J102" s="81">
        <f t="shared" si="41"/>
        <v>22.000969150569979</v>
      </c>
      <c r="K102" s="83">
        <f>Inputs!E24</f>
        <v>0.85420000000000007</v>
      </c>
      <c r="L102" s="84">
        <f t="shared" si="48"/>
        <v>3.8992693772761053</v>
      </c>
      <c r="M102" s="84">
        <f t="shared" si="42"/>
        <v>16.143732094620351</v>
      </c>
      <c r="N102" s="167">
        <f t="shared" si="49"/>
        <v>17.346726107852792</v>
      </c>
      <c r="O102" s="23"/>
      <c r="P102" s="9" t="s">
        <v>14</v>
      </c>
      <c r="Q102" s="82">
        <v>5</v>
      </c>
      <c r="R102" s="92">
        <v>0.5</v>
      </c>
      <c r="S102" s="80">
        <f>Inputs!J47</f>
        <v>1.1588199417339266E-2</v>
      </c>
      <c r="T102" s="80">
        <f t="shared" si="43"/>
        <v>5.6309677652294145E-2</v>
      </c>
      <c r="U102" s="81">
        <f t="shared" si="50"/>
        <v>0.90334375897584263</v>
      </c>
      <c r="V102" s="81">
        <f t="shared" si="51"/>
        <v>4.3895513051863597</v>
      </c>
      <c r="W102" s="81">
        <f t="shared" si="55"/>
        <v>18.149365224729848</v>
      </c>
      <c r="X102" s="81">
        <f t="shared" si="44"/>
        <v>20.091316339315298</v>
      </c>
      <c r="Y102" s="83">
        <f>Inputs!J24</f>
        <v>0.84420000000000006</v>
      </c>
      <c r="Z102" s="84">
        <f t="shared" si="52"/>
        <v>3.7056592118383254</v>
      </c>
      <c r="AA102" s="84">
        <f t="shared" si="45"/>
        <v>14.183919925925558</v>
      </c>
      <c r="AB102" s="167">
        <f t="shared" si="53"/>
        <v>15.701575158947731</v>
      </c>
      <c r="AC102" s="25"/>
    </row>
    <row r="103" spans="1:29" x14ac:dyDescent="0.2">
      <c r="A103" s="19"/>
      <c r="B103" s="31" t="s">
        <v>15</v>
      </c>
      <c r="C103" s="82">
        <v>5</v>
      </c>
      <c r="D103" s="92">
        <v>0.5</v>
      </c>
      <c r="E103" s="80">
        <f>Inputs!E48</f>
        <v>1.3430723836017334E-2</v>
      </c>
      <c r="F103" s="80">
        <f t="shared" si="40"/>
        <v>6.4972064540343544E-2</v>
      </c>
      <c r="G103" s="81">
        <f t="shared" si="46"/>
        <v>0.89527797926169894</v>
      </c>
      <c r="H103" s="81">
        <f t="shared" si="47"/>
        <v>4.3309697496831463</v>
      </c>
      <c r="I103" s="81">
        <f t="shared" si="54"/>
        <v>15.910383613292048</v>
      </c>
      <c r="J103" s="81">
        <f t="shared" si="41"/>
        <v>17.771445273805043</v>
      </c>
      <c r="K103" s="83">
        <f>Inputs!E25</f>
        <v>0.79920000000000002</v>
      </c>
      <c r="L103" s="84">
        <f t="shared" si="48"/>
        <v>3.4613110239467706</v>
      </c>
      <c r="M103" s="84">
        <f t="shared" si="42"/>
        <v>12.244462717344247</v>
      </c>
      <c r="N103" s="167">
        <f t="shared" si="49"/>
        <v>13.676716060236153</v>
      </c>
      <c r="O103" s="23"/>
      <c r="P103" s="9" t="s">
        <v>15</v>
      </c>
      <c r="Q103" s="82">
        <v>5</v>
      </c>
      <c r="R103" s="92">
        <v>0.5</v>
      </c>
      <c r="S103" s="80">
        <f>Inputs!J48</f>
        <v>2.0564411569514215E-2</v>
      </c>
      <c r="T103" s="80">
        <f t="shared" si="43"/>
        <v>9.7794349706240749E-2</v>
      </c>
      <c r="U103" s="81">
        <f t="shared" si="50"/>
        <v>0.85247676309870124</v>
      </c>
      <c r="V103" s="81">
        <f t="shared" si="51"/>
        <v>4.0539652887762099</v>
      </c>
      <c r="W103" s="81">
        <f t="shared" si="55"/>
        <v>13.759813919543488</v>
      </c>
      <c r="X103" s="81">
        <f t="shared" si="44"/>
        <v>16.140984147799408</v>
      </c>
      <c r="Y103" s="83">
        <f>Inputs!J25</f>
        <v>0.78920000000000001</v>
      </c>
      <c r="Z103" s="84">
        <f t="shared" si="52"/>
        <v>3.1993894059021848</v>
      </c>
      <c r="AA103" s="84">
        <f t="shared" si="45"/>
        <v>10.478260714087233</v>
      </c>
      <c r="AB103" s="167">
        <f t="shared" si="53"/>
        <v>12.291549949114614</v>
      </c>
      <c r="AC103" s="25"/>
    </row>
    <row r="104" spans="1:29" x14ac:dyDescent="0.2">
      <c r="A104" s="19"/>
      <c r="B104" s="31" t="s">
        <v>16</v>
      </c>
      <c r="C104" s="82">
        <v>5</v>
      </c>
      <c r="D104" s="92">
        <v>0.5</v>
      </c>
      <c r="E104" s="80">
        <f>Inputs!E49</f>
        <v>2.4294909637980613E-2</v>
      </c>
      <c r="F104" s="80">
        <f t="shared" si="40"/>
        <v>0.11451897765499784</v>
      </c>
      <c r="G104" s="81">
        <f t="shared" si="46"/>
        <v>0.83710992061155953</v>
      </c>
      <c r="H104" s="81">
        <f t="shared" si="47"/>
        <v>3.945887172324567</v>
      </c>
      <c r="I104" s="81">
        <f t="shared" si="54"/>
        <v>11.579413863608902</v>
      </c>
      <c r="J104" s="81">
        <f t="shared" si="41"/>
        <v>13.832608572061169</v>
      </c>
      <c r="K104" s="83">
        <f>Inputs!E26</f>
        <v>0.79120000000000013</v>
      </c>
      <c r="L104" s="84">
        <f t="shared" si="48"/>
        <v>3.1219859307431981</v>
      </c>
      <c r="M104" s="84">
        <f t="shared" si="42"/>
        <v>8.7831516933974765</v>
      </c>
      <c r="N104" s="167">
        <f t="shared" si="49"/>
        <v>10.492232235141655</v>
      </c>
      <c r="O104" s="23"/>
      <c r="P104" s="9" t="s">
        <v>16</v>
      </c>
      <c r="Q104" s="82">
        <v>5</v>
      </c>
      <c r="R104" s="92">
        <v>0.5</v>
      </c>
      <c r="S104" s="80">
        <f>Inputs!J49</f>
        <v>3.60585131577498E-2</v>
      </c>
      <c r="T104" s="80">
        <f t="shared" si="43"/>
        <v>0.16538382840701549</v>
      </c>
      <c r="U104" s="81">
        <f t="shared" si="50"/>
        <v>0.76910935241178269</v>
      </c>
      <c r="V104" s="81">
        <f t="shared" si="51"/>
        <v>3.5275511391451611</v>
      </c>
      <c r="W104" s="81">
        <f t="shared" si="55"/>
        <v>9.705848630767278</v>
      </c>
      <c r="X104" s="81">
        <f t="shared" si="44"/>
        <v>12.619595120422808</v>
      </c>
      <c r="Y104" s="83">
        <f>Inputs!J26</f>
        <v>0.78120000000000012</v>
      </c>
      <c r="Z104" s="84">
        <f t="shared" si="52"/>
        <v>2.7557229499002003</v>
      </c>
      <c r="AA104" s="84">
        <f t="shared" si="45"/>
        <v>7.2788713081850478</v>
      </c>
      <c r="AB104" s="167">
        <f t="shared" si="53"/>
        <v>9.4640265202339204</v>
      </c>
      <c r="AC104" s="25"/>
    </row>
    <row r="105" spans="1:29" x14ac:dyDescent="0.2">
      <c r="A105" s="19"/>
      <c r="B105" s="31" t="s">
        <v>17</v>
      </c>
      <c r="C105" s="82">
        <v>5</v>
      </c>
      <c r="D105" s="92">
        <v>0.5</v>
      </c>
      <c r="E105" s="80">
        <f>Inputs!E50</f>
        <v>4.9482362191591515E-2</v>
      </c>
      <c r="F105" s="80">
        <f t="shared" si="40"/>
        <v>0.22017487827697985</v>
      </c>
      <c r="G105" s="81">
        <f t="shared" si="46"/>
        <v>0.74124494831826737</v>
      </c>
      <c r="H105" s="81">
        <f t="shared" si="47"/>
        <v>3.298215950917835</v>
      </c>
      <c r="I105" s="81">
        <f t="shared" si="54"/>
        <v>7.6335266912843345</v>
      </c>
      <c r="J105" s="81">
        <f t="shared" si="41"/>
        <v>10.298251217230201</v>
      </c>
      <c r="K105" s="83">
        <f>Inputs!E27</f>
        <v>0.7632000000000001</v>
      </c>
      <c r="L105" s="84">
        <f t="shared" si="48"/>
        <v>2.5171984137404921</v>
      </c>
      <c r="M105" s="84">
        <f t="shared" si="42"/>
        <v>5.661165762654278</v>
      </c>
      <c r="N105" s="167">
        <f t="shared" si="49"/>
        <v>7.6373751692990295</v>
      </c>
      <c r="O105" s="23"/>
      <c r="P105" s="9" t="s">
        <v>17</v>
      </c>
      <c r="Q105" s="82">
        <v>5</v>
      </c>
      <c r="R105" s="92">
        <v>0.5</v>
      </c>
      <c r="S105" s="80">
        <f>Inputs!J50</f>
        <v>6.715740165384064E-2</v>
      </c>
      <c r="T105" s="80">
        <f t="shared" si="43"/>
        <v>0.2875150919843657</v>
      </c>
      <c r="U105" s="81">
        <f t="shared" si="50"/>
        <v>0.64191110324628164</v>
      </c>
      <c r="V105" s="81">
        <f t="shared" si="51"/>
        <v>2.7481576914923078</v>
      </c>
      <c r="W105" s="81">
        <f t="shared" si="55"/>
        <v>6.1782974916221178</v>
      </c>
      <c r="X105" s="81">
        <f t="shared" si="44"/>
        <v>9.6248490801563431</v>
      </c>
      <c r="Y105" s="83">
        <f>Inputs!J27</f>
        <v>0.75320000000000009</v>
      </c>
      <c r="Z105" s="84">
        <f t="shared" si="52"/>
        <v>2.0699123732320066</v>
      </c>
      <c r="AA105" s="84">
        <f t="shared" si="45"/>
        <v>4.5231483582848471</v>
      </c>
      <c r="AB105" s="167">
        <f t="shared" si="53"/>
        <v>7.0463781283893034</v>
      </c>
      <c r="AC105" s="25"/>
    </row>
    <row r="106" spans="1:29" x14ac:dyDescent="0.2">
      <c r="A106" s="19"/>
      <c r="B106" s="32" t="s">
        <v>18</v>
      </c>
      <c r="C106" s="87">
        <v>15</v>
      </c>
      <c r="D106" s="93">
        <v>0.5</v>
      </c>
      <c r="E106" s="85">
        <f>Inputs!E51</f>
        <v>0.14035893064026056</v>
      </c>
      <c r="F106" s="85">
        <v>1</v>
      </c>
      <c r="G106" s="86">
        <f t="shared" si="46"/>
        <v>0.5780414320488666</v>
      </c>
      <c r="H106" s="86">
        <f>C106*D106*G106</f>
        <v>4.3353107403664994</v>
      </c>
      <c r="I106" s="86">
        <f>H106</f>
        <v>4.3353107403664994</v>
      </c>
      <c r="J106" s="86">
        <f t="shared" si="41"/>
        <v>7.5</v>
      </c>
      <c r="K106" s="88">
        <f>Inputs!E28</f>
        <v>0.72520000000000007</v>
      </c>
      <c r="L106" s="89">
        <f t="shared" si="48"/>
        <v>3.1439673489137858</v>
      </c>
      <c r="M106" s="89">
        <f>L106</f>
        <v>3.1439673489137858</v>
      </c>
      <c r="N106" s="168">
        <f>M106/G106</f>
        <v>5.4390000000000009</v>
      </c>
      <c r="O106" s="23"/>
      <c r="P106" s="10" t="s">
        <v>18</v>
      </c>
      <c r="Q106" s="87">
        <v>15</v>
      </c>
      <c r="R106" s="93">
        <v>0.5</v>
      </c>
      <c r="S106" s="85">
        <f>Inputs!J51</f>
        <v>0.15628445135075544</v>
      </c>
      <c r="T106" s="85">
        <v>1</v>
      </c>
      <c r="U106" s="86">
        <f t="shared" si="50"/>
        <v>0.45735197335064137</v>
      </c>
      <c r="V106" s="86">
        <f>Q106*R106*U106</f>
        <v>3.4301398001298105</v>
      </c>
      <c r="W106" s="86">
        <f>V106</f>
        <v>3.4301398001298105</v>
      </c>
      <c r="X106" s="86">
        <f t="shared" si="44"/>
        <v>7.5</v>
      </c>
      <c r="Y106" s="88">
        <f>Inputs!J28</f>
        <v>0.71520000000000006</v>
      </c>
      <c r="Z106" s="89">
        <f t="shared" si="52"/>
        <v>2.4532359850528405</v>
      </c>
      <c r="AA106" s="89">
        <f>Z106</f>
        <v>2.4532359850528405</v>
      </c>
      <c r="AB106" s="168">
        <f>AA106/U106</f>
        <v>5.3639999999999999</v>
      </c>
      <c r="AC106" s="25"/>
    </row>
    <row r="107" spans="1:29" x14ac:dyDescent="0.2">
      <c r="A107" s="19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5"/>
    </row>
    <row r="108" spans="1:29" x14ac:dyDescent="0.2">
      <c r="A108" s="19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5"/>
    </row>
    <row r="109" spans="1:29" x14ac:dyDescent="0.2">
      <c r="A109" s="19"/>
      <c r="B109" s="24" t="s">
        <v>46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4" t="s">
        <v>46</v>
      </c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5"/>
    </row>
    <row r="110" spans="1:29" ht="15.75" x14ac:dyDescent="0.3">
      <c r="A110" s="19"/>
      <c r="B110" s="29" t="s">
        <v>0</v>
      </c>
      <c r="C110" s="2" t="s">
        <v>35</v>
      </c>
      <c r="D110" s="2" t="s">
        <v>19</v>
      </c>
      <c r="E110" s="2" t="s">
        <v>20</v>
      </c>
      <c r="F110" s="3" t="s">
        <v>21</v>
      </c>
      <c r="G110" s="2" t="s">
        <v>22</v>
      </c>
      <c r="H110" s="4" t="s">
        <v>23</v>
      </c>
      <c r="I110" s="2" t="s">
        <v>24</v>
      </c>
      <c r="J110" s="5" t="s">
        <v>25</v>
      </c>
      <c r="K110" s="6" t="s">
        <v>26</v>
      </c>
      <c r="L110" s="7" t="s">
        <v>27</v>
      </c>
      <c r="M110" s="7" t="s">
        <v>28</v>
      </c>
      <c r="N110" s="134" t="s">
        <v>114</v>
      </c>
      <c r="O110" s="23"/>
      <c r="P110" s="1" t="s">
        <v>0</v>
      </c>
      <c r="Q110" s="2" t="s">
        <v>35</v>
      </c>
      <c r="R110" s="2" t="s">
        <v>19</v>
      </c>
      <c r="S110" s="2" t="s">
        <v>20</v>
      </c>
      <c r="T110" s="3" t="s">
        <v>21</v>
      </c>
      <c r="U110" s="2" t="s">
        <v>22</v>
      </c>
      <c r="V110" s="4" t="s">
        <v>23</v>
      </c>
      <c r="W110" s="2" t="s">
        <v>24</v>
      </c>
      <c r="X110" s="5" t="s">
        <v>25</v>
      </c>
      <c r="Y110" s="6" t="s">
        <v>26</v>
      </c>
      <c r="Z110" s="7" t="s">
        <v>27</v>
      </c>
      <c r="AA110" s="7" t="s">
        <v>28</v>
      </c>
      <c r="AB110" s="134" t="s">
        <v>114</v>
      </c>
      <c r="AC110" s="25"/>
    </row>
    <row r="111" spans="1:29" x14ac:dyDescent="0.2">
      <c r="A111" s="19"/>
      <c r="B111" s="30" t="s">
        <v>1</v>
      </c>
      <c r="C111" s="91">
        <v>5</v>
      </c>
      <c r="D111" s="91">
        <v>0.5</v>
      </c>
      <c r="E111" s="80">
        <f>Inputs!F34</f>
        <v>6.3048749292953313E-4</v>
      </c>
      <c r="F111" s="80">
        <f t="shared" ref="F111:F127" si="56">C111*E111/(1+C111*(1-D111)*E111)</f>
        <v>3.1474763534597959E-3</v>
      </c>
      <c r="G111" s="81">
        <v>1</v>
      </c>
      <c r="H111" s="81">
        <f>C111*(G112+(D111*(G111-G112)))</f>
        <v>4.9921313091163508</v>
      </c>
      <c r="I111" s="81">
        <f>I112+H111</f>
        <v>85.37103535512297</v>
      </c>
      <c r="J111" s="81">
        <f t="shared" ref="J111:J128" si="57">I111/G111</f>
        <v>85.37103535512297</v>
      </c>
      <c r="K111" s="83">
        <f>Inputs!F11</f>
        <v>0.97650000000000003</v>
      </c>
      <c r="L111" s="84">
        <f>H111*K111</f>
        <v>4.8748162233521164</v>
      </c>
      <c r="M111" s="84">
        <f t="shared" ref="M111:M127" si="58">L111+M112</f>
        <v>77.323143845980766</v>
      </c>
      <c r="N111" s="167">
        <f>M111/G111</f>
        <v>77.323143845980766</v>
      </c>
      <c r="O111" s="23"/>
      <c r="P111" s="8" t="s">
        <v>1</v>
      </c>
      <c r="Q111" s="91">
        <v>5</v>
      </c>
      <c r="R111" s="91">
        <v>0.5</v>
      </c>
      <c r="S111" s="80">
        <f>Inputs!K34</f>
        <v>7.3668989809694155E-4</v>
      </c>
      <c r="T111" s="80">
        <f t="shared" ref="T111:T127" si="59">Q111*S111/(1+Q111*(1-R111)*S111)</f>
        <v>3.6766780615185195E-3</v>
      </c>
      <c r="U111" s="81">
        <v>1</v>
      </c>
      <c r="V111" s="81">
        <f>Q111*(U112+(R111*(U111-U112)))</f>
        <v>4.9908083048462037</v>
      </c>
      <c r="W111" s="81">
        <f>W112+V111</f>
        <v>82.923778707767937</v>
      </c>
      <c r="X111" s="81">
        <f t="shared" ref="X111:X128" si="60">W111/U111</f>
        <v>82.923778707767937</v>
      </c>
      <c r="Y111" s="83">
        <f>Inputs!K11</f>
        <v>0.96650000000000003</v>
      </c>
      <c r="Z111" s="84">
        <f>V111*Y111</f>
        <v>4.823616226633856</v>
      </c>
      <c r="AA111" s="84">
        <f t="shared" ref="AA111:AA127" si="61">Z111+AA112</f>
        <v>74.561155997724143</v>
      </c>
      <c r="AB111" s="167">
        <f>AA111/U111</f>
        <v>74.561155997724143</v>
      </c>
      <c r="AC111" s="25"/>
    </row>
    <row r="112" spans="1:29" x14ac:dyDescent="0.2">
      <c r="A112" s="19"/>
      <c r="B112" s="30" t="s">
        <v>2</v>
      </c>
      <c r="C112" s="91">
        <v>5</v>
      </c>
      <c r="D112" s="91">
        <v>0.5</v>
      </c>
      <c r="E112" s="80">
        <f>Inputs!F35</f>
        <v>6.1688623247014961E-5</v>
      </c>
      <c r="F112" s="80">
        <f t="shared" si="56"/>
        <v>3.0839555499206738E-4</v>
      </c>
      <c r="G112" s="81">
        <f t="shared" ref="G112:G128" si="62">(1-F111)*G111</f>
        <v>0.9968525236465402</v>
      </c>
      <c r="H112" s="81">
        <f t="shared" ref="H112:H127" si="63">C112*(G113+(D112*(G112-G113)))</f>
        <v>4.9834940560145133</v>
      </c>
      <c r="I112" s="81">
        <f>I113+H112</f>
        <v>80.378904046006625</v>
      </c>
      <c r="J112" s="81">
        <f t="shared" si="57"/>
        <v>80.632693542246614</v>
      </c>
      <c r="K112" s="83">
        <f>Inputs!F12</f>
        <v>0.97650000000000003</v>
      </c>
      <c r="L112" s="84">
        <f t="shared" ref="L112:L128" si="64">H112*K112</f>
        <v>4.8663819456981727</v>
      </c>
      <c r="M112" s="84">
        <f t="shared" si="58"/>
        <v>72.448327622628653</v>
      </c>
      <c r="N112" s="167">
        <f t="shared" ref="N112:N127" si="65">M112/G112</f>
        <v>72.677077003937129</v>
      </c>
      <c r="O112" s="23"/>
      <c r="P112" s="8" t="s">
        <v>2</v>
      </c>
      <c r="Q112" s="91">
        <v>5</v>
      </c>
      <c r="R112" s="91">
        <v>0.5</v>
      </c>
      <c r="S112" s="80">
        <f>Inputs!K35</f>
        <v>6.1783393924416146E-5</v>
      </c>
      <c r="T112" s="80">
        <f t="shared" si="59"/>
        <v>3.0886926214384529E-4</v>
      </c>
      <c r="U112" s="81">
        <f t="shared" ref="U112:U128" si="66">(1-T111)*U111</f>
        <v>0.9963233219384815</v>
      </c>
      <c r="V112" s="81">
        <f t="shared" ref="V112:V127" si="67">Q112*(U113+(R112*(U112-U113)))</f>
        <v>4.9808472755691477</v>
      </c>
      <c r="W112" s="81">
        <f>W113+V112</f>
        <v>77.93297040292174</v>
      </c>
      <c r="X112" s="81">
        <f t="shared" si="60"/>
        <v>78.220562228025159</v>
      </c>
      <c r="Y112" s="83">
        <f>Inputs!K12</f>
        <v>0.96650000000000003</v>
      </c>
      <c r="Z112" s="84">
        <f t="shared" ref="Z112:Z128" si="68">V112*Y112</f>
        <v>4.8139888918375817</v>
      </c>
      <c r="AA112" s="84">
        <f t="shared" si="61"/>
        <v>69.737539771090283</v>
      </c>
      <c r="AB112" s="167">
        <f t="shared" ref="AB112:AB127" si="69">AA112/U112</f>
        <v>69.994888441842846</v>
      </c>
      <c r="AC112" s="25"/>
    </row>
    <row r="113" spans="1:29" x14ac:dyDescent="0.2">
      <c r="A113" s="19"/>
      <c r="B113" s="30" t="s">
        <v>3</v>
      </c>
      <c r="C113" s="91">
        <v>5</v>
      </c>
      <c r="D113" s="91">
        <v>0.5</v>
      </c>
      <c r="E113" s="80">
        <f>Inputs!F36</f>
        <v>7.2562956610650259E-5</v>
      </c>
      <c r="F113" s="80">
        <f t="shared" si="56"/>
        <v>3.6274897770742639E-4</v>
      </c>
      <c r="G113" s="81">
        <f t="shared" si="62"/>
        <v>0.996545098759265</v>
      </c>
      <c r="H113" s="81">
        <f t="shared" si="63"/>
        <v>4.9818217545067895</v>
      </c>
      <c r="I113" s="81">
        <f>I114+H113</f>
        <v>75.395409989992118</v>
      </c>
      <c r="J113" s="81">
        <f t="shared" si="57"/>
        <v>75.656796750957028</v>
      </c>
      <c r="K113" s="83">
        <f>Inputs!F13</f>
        <v>0.97650000000000003</v>
      </c>
      <c r="L113" s="84">
        <f t="shared" si="64"/>
        <v>4.8647489432758801</v>
      </c>
      <c r="M113" s="84">
        <f t="shared" si="58"/>
        <v>67.581945676930488</v>
      </c>
      <c r="N113" s="167">
        <f t="shared" si="65"/>
        <v>67.816244102823319</v>
      </c>
      <c r="O113" s="23"/>
      <c r="P113" s="8" t="s">
        <v>3</v>
      </c>
      <c r="Q113" s="91">
        <v>5</v>
      </c>
      <c r="R113" s="91">
        <v>0.5</v>
      </c>
      <c r="S113" s="80">
        <f>Inputs!K36</f>
        <v>8.4283604965865142E-5</v>
      </c>
      <c r="T113" s="80">
        <f t="shared" si="59"/>
        <v>4.2132924695979746E-4</v>
      </c>
      <c r="U113" s="81">
        <f t="shared" si="66"/>
        <v>0.99601558828917769</v>
      </c>
      <c r="V113" s="81">
        <f t="shared" si="67"/>
        <v>4.9790288152014526</v>
      </c>
      <c r="W113" s="81">
        <f>W114+V113</f>
        <v>72.952123127352593</v>
      </c>
      <c r="X113" s="81">
        <f t="shared" si="60"/>
        <v>73.243957208199916</v>
      </c>
      <c r="Y113" s="83">
        <f>Inputs!K13</f>
        <v>0.96650000000000003</v>
      </c>
      <c r="Z113" s="84">
        <f t="shared" si="68"/>
        <v>4.8122313498922038</v>
      </c>
      <c r="AA113" s="84">
        <f t="shared" si="61"/>
        <v>64.923550879252701</v>
      </c>
      <c r="AB113" s="167">
        <f t="shared" si="69"/>
        <v>65.183267855044008</v>
      </c>
      <c r="AC113" s="25"/>
    </row>
    <row r="114" spans="1:29" x14ac:dyDescent="0.2">
      <c r="A114" s="19"/>
      <c r="B114" s="31" t="s">
        <v>4</v>
      </c>
      <c r="C114" s="82">
        <v>5</v>
      </c>
      <c r="D114" s="92">
        <v>0.5</v>
      </c>
      <c r="E114" s="80">
        <f>Inputs!F37</f>
        <v>1.144928918996279E-4</v>
      </c>
      <c r="F114" s="80">
        <f t="shared" si="56"/>
        <v>5.7230064860740182E-4</v>
      </c>
      <c r="G114" s="81">
        <f t="shared" si="62"/>
        <v>0.99618360304345077</v>
      </c>
      <c r="H114" s="81">
        <f t="shared" si="63"/>
        <v>4.9794927239118696</v>
      </c>
      <c r="I114" s="81">
        <f>I115+H114</f>
        <v>70.413588235485321</v>
      </c>
      <c r="J114" s="81">
        <f t="shared" si="57"/>
        <v>70.683343934154351</v>
      </c>
      <c r="K114" s="83">
        <f>Inputs!F14</f>
        <v>0.97650000000000003</v>
      </c>
      <c r="L114" s="84">
        <f t="shared" si="64"/>
        <v>4.8624746448999412</v>
      </c>
      <c r="M114" s="84">
        <f t="shared" si="58"/>
        <v>62.71719673365461</v>
      </c>
      <c r="N114" s="167">
        <f t="shared" si="65"/>
        <v>62.957467420711062</v>
      </c>
      <c r="O114" s="23"/>
      <c r="P114" s="9" t="s">
        <v>4</v>
      </c>
      <c r="Q114" s="82">
        <v>5</v>
      </c>
      <c r="R114" s="92">
        <v>0.5</v>
      </c>
      <c r="S114" s="80">
        <f>Inputs!K37</f>
        <v>2.364045236005591E-4</v>
      </c>
      <c r="T114" s="80">
        <f t="shared" si="59"/>
        <v>1.1813244418980341E-3</v>
      </c>
      <c r="U114" s="81">
        <f t="shared" si="66"/>
        <v>0.99559593779140354</v>
      </c>
      <c r="V114" s="81">
        <f t="shared" si="67"/>
        <v>4.9750393844180998</v>
      </c>
      <c r="W114" s="81">
        <f>W115+V114</f>
        <v>67.973094312151147</v>
      </c>
      <c r="X114" s="81">
        <f t="shared" si="60"/>
        <v>68.273776270060296</v>
      </c>
      <c r="Y114" s="83">
        <f>Inputs!K14</f>
        <v>0.96650000000000003</v>
      </c>
      <c r="Z114" s="84">
        <f t="shared" si="68"/>
        <v>4.8083755650400937</v>
      </c>
      <c r="AA114" s="84">
        <f t="shared" si="61"/>
        <v>60.1113195293605</v>
      </c>
      <c r="AB114" s="167">
        <f t="shared" si="69"/>
        <v>60.377224582403805</v>
      </c>
      <c r="AC114" s="25"/>
    </row>
    <row r="115" spans="1:29" x14ac:dyDescent="0.2">
      <c r="A115" s="19"/>
      <c r="B115" s="31" t="s">
        <v>5</v>
      </c>
      <c r="C115" s="82">
        <v>5</v>
      </c>
      <c r="D115" s="92">
        <v>0.5</v>
      </c>
      <c r="E115" s="80">
        <f>Inputs!F38</f>
        <v>1.632458043837471E-4</v>
      </c>
      <c r="F115" s="80">
        <f t="shared" si="56"/>
        <v>8.1589604290419201E-4</v>
      </c>
      <c r="G115" s="81">
        <f t="shared" si="62"/>
        <v>0.995613486521297</v>
      </c>
      <c r="H115" s="81">
        <f t="shared" si="63"/>
        <v>4.976036639846698</v>
      </c>
      <c r="I115" s="81">
        <f t="shared" ref="I115:I127" si="70">I116+H115</f>
        <v>65.434095511573446</v>
      </c>
      <c r="J115" s="81">
        <f t="shared" si="57"/>
        <v>65.722387650856476</v>
      </c>
      <c r="K115" s="83">
        <f>Inputs!F15</f>
        <v>0.97904000000000002</v>
      </c>
      <c r="L115" s="84">
        <f t="shared" si="64"/>
        <v>4.8717389118755117</v>
      </c>
      <c r="M115" s="84">
        <f t="shared" si="58"/>
        <v>57.85472208875467</v>
      </c>
      <c r="N115" s="167">
        <f t="shared" si="65"/>
        <v>58.109620723299741</v>
      </c>
      <c r="O115" s="23"/>
      <c r="P115" s="9" t="s">
        <v>5</v>
      </c>
      <c r="Q115" s="82">
        <v>5</v>
      </c>
      <c r="R115" s="92">
        <v>0.5</v>
      </c>
      <c r="S115" s="80">
        <f>Inputs!K38</f>
        <v>3.7908311485864099E-4</v>
      </c>
      <c r="T115" s="80">
        <f t="shared" si="59"/>
        <v>1.893620974949341E-3</v>
      </c>
      <c r="U115" s="81">
        <f t="shared" si="66"/>
        <v>0.99441981597583617</v>
      </c>
      <c r="V115" s="81">
        <f t="shared" si="67"/>
        <v>4.967391444325588</v>
      </c>
      <c r="W115" s="81">
        <f t="shared" ref="W115:W127" si="71">W116+V115</f>
        <v>62.998054927733044</v>
      </c>
      <c r="X115" s="81">
        <f t="shared" si="60"/>
        <v>63.351568337274422</v>
      </c>
      <c r="Y115" s="83">
        <f>Inputs!K15</f>
        <v>0.96904000000000001</v>
      </c>
      <c r="Z115" s="84">
        <f t="shared" si="68"/>
        <v>4.8136010052092679</v>
      </c>
      <c r="AA115" s="84">
        <f t="shared" si="61"/>
        <v>55.302943964320406</v>
      </c>
      <c r="AB115" s="167">
        <f t="shared" si="69"/>
        <v>55.613276280150309</v>
      </c>
      <c r="AC115" s="25"/>
    </row>
    <row r="116" spans="1:29" x14ac:dyDescent="0.2">
      <c r="A116" s="19"/>
      <c r="B116" s="31" t="s">
        <v>6</v>
      </c>
      <c r="C116" s="82">
        <v>5</v>
      </c>
      <c r="D116" s="92">
        <v>0.5</v>
      </c>
      <c r="E116" s="80">
        <f>Inputs!F39</f>
        <v>2.1908850754380718E-4</v>
      </c>
      <c r="F116" s="80">
        <f t="shared" si="56"/>
        <v>1.0948428689936287E-3</v>
      </c>
      <c r="G116" s="81">
        <f t="shared" si="62"/>
        <v>0.99480116941738217</v>
      </c>
      <c r="H116" s="81">
        <f t="shared" si="63"/>
        <v>4.9712829696709022</v>
      </c>
      <c r="I116" s="81">
        <f t="shared" si="70"/>
        <v>60.458058871726742</v>
      </c>
      <c r="J116" s="81">
        <f t="shared" si="57"/>
        <v>60.774012667410481</v>
      </c>
      <c r="K116" s="83">
        <f>Inputs!F16</f>
        <v>0.98204000000000002</v>
      </c>
      <c r="L116" s="84">
        <f t="shared" si="64"/>
        <v>4.8819987275356134</v>
      </c>
      <c r="M116" s="84">
        <f t="shared" si="58"/>
        <v>52.982983176879159</v>
      </c>
      <c r="N116" s="167">
        <f t="shared" si="65"/>
        <v>53.25987222945195</v>
      </c>
      <c r="O116" s="23"/>
      <c r="P116" s="9" t="s">
        <v>6</v>
      </c>
      <c r="Q116" s="82">
        <v>5</v>
      </c>
      <c r="R116" s="92">
        <v>0.5</v>
      </c>
      <c r="S116" s="80">
        <f>Inputs!K39</f>
        <v>4.009265858873842E-4</v>
      </c>
      <c r="T116" s="80">
        <f t="shared" si="59"/>
        <v>2.0026256647604638E-3</v>
      </c>
      <c r="U116" s="81">
        <f t="shared" si="66"/>
        <v>0.99253676175439898</v>
      </c>
      <c r="V116" s="81">
        <f t="shared" si="67"/>
        <v>4.9577146097912266</v>
      </c>
      <c r="W116" s="81">
        <f t="shared" si="71"/>
        <v>58.030663483407459</v>
      </c>
      <c r="X116" s="81">
        <f t="shared" si="60"/>
        <v>58.467016758989345</v>
      </c>
      <c r="Y116" s="83">
        <f>Inputs!K16</f>
        <v>0.97204000000000002</v>
      </c>
      <c r="Z116" s="84">
        <f t="shared" si="68"/>
        <v>4.8190969093014644</v>
      </c>
      <c r="AA116" s="84">
        <f t="shared" si="61"/>
        <v>50.489342959111134</v>
      </c>
      <c r="AB116" s="167">
        <f t="shared" si="69"/>
        <v>50.868990353431975</v>
      </c>
      <c r="AC116" s="25"/>
    </row>
    <row r="117" spans="1:29" x14ac:dyDescent="0.2">
      <c r="A117" s="19"/>
      <c r="B117" s="31" t="s">
        <v>7</v>
      </c>
      <c r="C117" s="82">
        <v>5</v>
      </c>
      <c r="D117" s="92">
        <v>0.5</v>
      </c>
      <c r="E117" s="80">
        <f>Inputs!F40</f>
        <v>3.2705813009006678E-4</v>
      </c>
      <c r="F117" s="80">
        <f t="shared" si="56"/>
        <v>1.6339546550649903E-3</v>
      </c>
      <c r="G117" s="81">
        <f t="shared" si="62"/>
        <v>0.99371201845097901</v>
      </c>
      <c r="H117" s="81">
        <f t="shared" si="63"/>
        <v>4.96450089130904</v>
      </c>
      <c r="I117" s="81">
        <f t="shared" si="70"/>
        <v>55.48677590205584</v>
      </c>
      <c r="J117" s="81">
        <f t="shared" si="57"/>
        <v>55.837883483134171</v>
      </c>
      <c r="K117" s="83">
        <f>Inputs!F17</f>
        <v>0.98201000000000005</v>
      </c>
      <c r="L117" s="84">
        <f t="shared" si="64"/>
        <v>4.8751895202743905</v>
      </c>
      <c r="M117" s="84">
        <f t="shared" si="58"/>
        <v>48.100984449343542</v>
      </c>
      <c r="N117" s="167">
        <f t="shared" si="65"/>
        <v>48.405356437496302</v>
      </c>
      <c r="O117" s="23"/>
      <c r="P117" s="9" t="s">
        <v>7</v>
      </c>
      <c r="Q117" s="82">
        <v>5</v>
      </c>
      <c r="R117" s="92">
        <v>0.5</v>
      </c>
      <c r="S117" s="80">
        <f>Inputs!K40</f>
        <v>4.5250256929424941E-4</v>
      </c>
      <c r="T117" s="80">
        <f t="shared" si="59"/>
        <v>2.2599562564399184E-3</v>
      </c>
      <c r="U117" s="81">
        <f t="shared" si="66"/>
        <v>0.99054908216209137</v>
      </c>
      <c r="V117" s="81">
        <f t="shared" si="67"/>
        <v>4.9471489168215994</v>
      </c>
      <c r="W117" s="81">
        <f t="shared" si="71"/>
        <v>53.072948873616234</v>
      </c>
      <c r="X117" s="81">
        <f t="shared" si="60"/>
        <v>53.5793226497902</v>
      </c>
      <c r="Y117" s="83">
        <f>Inputs!K17</f>
        <v>0.97201000000000004</v>
      </c>
      <c r="Z117" s="84">
        <f t="shared" si="68"/>
        <v>4.8086782186397627</v>
      </c>
      <c r="AA117" s="84">
        <f t="shared" si="61"/>
        <v>45.67024604980967</v>
      </c>
      <c r="AB117" s="167">
        <f t="shared" si="69"/>
        <v>46.105989972878788</v>
      </c>
      <c r="AC117" s="25"/>
    </row>
    <row r="118" spans="1:29" x14ac:dyDescent="0.2">
      <c r="A118" s="19"/>
      <c r="B118" s="31" t="s">
        <v>8</v>
      </c>
      <c r="C118" s="82">
        <v>5</v>
      </c>
      <c r="D118" s="92">
        <v>0.5</v>
      </c>
      <c r="E118" s="80">
        <f>Inputs!F41</f>
        <v>4.3017788764480636E-4</v>
      </c>
      <c r="F118" s="80">
        <f t="shared" si="56"/>
        <v>2.1485787605424102E-3</v>
      </c>
      <c r="G118" s="81">
        <f t="shared" si="62"/>
        <v>0.99208833807263697</v>
      </c>
      <c r="H118" s="81">
        <f t="shared" si="63"/>
        <v>4.9551127405337727</v>
      </c>
      <c r="I118" s="81">
        <f t="shared" si="70"/>
        <v>50.522275010746803</v>
      </c>
      <c r="J118" s="81">
        <f t="shared" si="57"/>
        <v>50.925177801099956</v>
      </c>
      <c r="K118" s="83">
        <f>Inputs!F18</f>
        <v>0.95450000000000002</v>
      </c>
      <c r="L118" s="84">
        <f t="shared" si="64"/>
        <v>4.7296551108394862</v>
      </c>
      <c r="M118" s="84">
        <f t="shared" si="58"/>
        <v>43.225794929069153</v>
      </c>
      <c r="N118" s="167">
        <f t="shared" si="65"/>
        <v>43.570510074783606</v>
      </c>
      <c r="O118" s="23"/>
      <c r="P118" s="9" t="s">
        <v>8</v>
      </c>
      <c r="Q118" s="82">
        <v>5</v>
      </c>
      <c r="R118" s="92">
        <v>0.5</v>
      </c>
      <c r="S118" s="80">
        <f>Inputs!K41</f>
        <v>5.7542049337458261E-4</v>
      </c>
      <c r="T118" s="80">
        <f t="shared" si="59"/>
        <v>2.8729695529788497E-3</v>
      </c>
      <c r="U118" s="81">
        <f t="shared" si="66"/>
        <v>0.98831048456654835</v>
      </c>
      <c r="V118" s="81">
        <f t="shared" si="67"/>
        <v>4.9344539580051183</v>
      </c>
      <c r="W118" s="81">
        <f t="shared" si="71"/>
        <v>48.125799956794637</v>
      </c>
      <c r="X118" s="81">
        <f t="shared" si="60"/>
        <v>48.695021158155143</v>
      </c>
      <c r="Y118" s="83">
        <f>Inputs!K18</f>
        <v>0.94450000000000001</v>
      </c>
      <c r="Z118" s="84">
        <f t="shared" si="68"/>
        <v>4.6605917633358347</v>
      </c>
      <c r="AA118" s="84">
        <f t="shared" si="61"/>
        <v>40.861567831169907</v>
      </c>
      <c r="AB118" s="167">
        <f t="shared" si="69"/>
        <v>41.344869319170392</v>
      </c>
      <c r="AC118" s="25"/>
    </row>
    <row r="119" spans="1:29" x14ac:dyDescent="0.2">
      <c r="A119" s="19"/>
      <c r="B119" s="31" t="s">
        <v>9</v>
      </c>
      <c r="C119" s="82">
        <v>5</v>
      </c>
      <c r="D119" s="92">
        <v>0.5</v>
      </c>
      <c r="E119" s="80">
        <f>Inputs!F42</f>
        <v>6.1956363282958361E-4</v>
      </c>
      <c r="F119" s="80">
        <f t="shared" si="56"/>
        <v>3.0930273460005944E-3</v>
      </c>
      <c r="G119" s="81">
        <f t="shared" si="62"/>
        <v>0.98995675814087225</v>
      </c>
      <c r="H119" s="81">
        <f t="shared" si="63"/>
        <v>4.9421288823936411</v>
      </c>
      <c r="I119" s="81">
        <f t="shared" si="70"/>
        <v>45.567162270213032</v>
      </c>
      <c r="J119" s="81">
        <f t="shared" si="57"/>
        <v>46.02944714048688</v>
      </c>
      <c r="K119" s="83">
        <f>Inputs!F19</f>
        <v>0.92020000000000002</v>
      </c>
      <c r="L119" s="84">
        <f t="shared" si="64"/>
        <v>4.5477469975786287</v>
      </c>
      <c r="M119" s="84">
        <f t="shared" si="58"/>
        <v>38.496139818229665</v>
      </c>
      <c r="N119" s="167">
        <f t="shared" si="65"/>
        <v>38.886688233256763</v>
      </c>
      <c r="O119" s="23"/>
      <c r="P119" s="9" t="s">
        <v>9</v>
      </c>
      <c r="Q119" s="82">
        <v>5</v>
      </c>
      <c r="R119" s="92">
        <v>0.5</v>
      </c>
      <c r="S119" s="80">
        <f>Inputs!K42</f>
        <v>8.7799242667351257E-4</v>
      </c>
      <c r="T119" s="80">
        <f t="shared" si="59"/>
        <v>4.3803473538603409E-3</v>
      </c>
      <c r="U119" s="81">
        <f t="shared" si="66"/>
        <v>0.98547109863549887</v>
      </c>
      <c r="V119" s="81">
        <f t="shared" si="67"/>
        <v>4.9165637288794599</v>
      </c>
      <c r="W119" s="81">
        <f t="shared" si="71"/>
        <v>43.191345998789522</v>
      </c>
      <c r="X119" s="81">
        <f t="shared" si="60"/>
        <v>43.82812043761917</v>
      </c>
      <c r="Y119" s="83">
        <f>Inputs!K19</f>
        <v>0.91020000000000001</v>
      </c>
      <c r="Z119" s="84">
        <f t="shared" si="68"/>
        <v>4.4750563060260848</v>
      </c>
      <c r="AA119" s="84">
        <f t="shared" si="61"/>
        <v>36.20097606783407</v>
      </c>
      <c r="AB119" s="167">
        <f t="shared" si="69"/>
        <v>36.734690766638003</v>
      </c>
      <c r="AC119" s="25"/>
    </row>
    <row r="120" spans="1:29" x14ac:dyDescent="0.2">
      <c r="A120" s="19"/>
      <c r="B120" s="31" t="s">
        <v>10</v>
      </c>
      <c r="C120" s="82">
        <v>5</v>
      </c>
      <c r="D120" s="92">
        <v>0.5</v>
      </c>
      <c r="E120" s="80">
        <f>Inputs!F43</f>
        <v>1.0364519937401046E-3</v>
      </c>
      <c r="F120" s="80">
        <f t="shared" si="56"/>
        <v>5.1688667630456842E-3</v>
      </c>
      <c r="G120" s="81">
        <f t="shared" si="62"/>
        <v>0.98689479481658449</v>
      </c>
      <c r="H120" s="81">
        <f t="shared" si="63"/>
        <v>4.9217211548240467</v>
      </c>
      <c r="I120" s="81">
        <f t="shared" si="70"/>
        <v>40.625033387819393</v>
      </c>
      <c r="J120" s="81">
        <f t="shared" si="57"/>
        <v>41.164502641205644</v>
      </c>
      <c r="K120" s="83">
        <f>Inputs!F20</f>
        <v>0.90629999999999999</v>
      </c>
      <c r="L120" s="84">
        <f t="shared" si="64"/>
        <v>4.4605558826170331</v>
      </c>
      <c r="M120" s="84">
        <f t="shared" si="58"/>
        <v>33.948392820651037</v>
      </c>
      <c r="N120" s="167">
        <f t="shared" si="65"/>
        <v>34.39920141331821</v>
      </c>
      <c r="O120" s="23"/>
      <c r="P120" s="9" t="s">
        <v>10</v>
      </c>
      <c r="Q120" s="82">
        <v>5</v>
      </c>
      <c r="R120" s="92">
        <v>0.5</v>
      </c>
      <c r="S120" s="80">
        <f>Inputs!K43</f>
        <v>1.318788434798813E-3</v>
      </c>
      <c r="T120" s="80">
        <f t="shared" si="59"/>
        <v>6.5722735780314612E-3</v>
      </c>
      <c r="U120" s="81">
        <f t="shared" si="66"/>
        <v>0.98115439291628492</v>
      </c>
      <c r="V120" s="81">
        <f t="shared" si="67"/>
        <v>4.8896509268500914</v>
      </c>
      <c r="W120" s="81">
        <f t="shared" si="71"/>
        <v>38.274782269910062</v>
      </c>
      <c r="X120" s="81">
        <f t="shared" si="60"/>
        <v>39.009948430385087</v>
      </c>
      <c r="Y120" s="83">
        <f>Inputs!K20</f>
        <v>0.89629999999999999</v>
      </c>
      <c r="Z120" s="84">
        <f t="shared" si="68"/>
        <v>4.3825941257357366</v>
      </c>
      <c r="AA120" s="84">
        <f t="shared" si="61"/>
        <v>31.725919761807987</v>
      </c>
      <c r="AB120" s="167">
        <f t="shared" si="69"/>
        <v>32.335298084442186</v>
      </c>
      <c r="AC120" s="25"/>
    </row>
    <row r="121" spans="1:29" x14ac:dyDescent="0.2">
      <c r="A121" s="19"/>
      <c r="B121" s="31" t="s">
        <v>11</v>
      </c>
      <c r="C121" s="82">
        <v>5</v>
      </c>
      <c r="D121" s="92">
        <v>0.5</v>
      </c>
      <c r="E121" s="80">
        <f>Inputs!F44</f>
        <v>1.5888504590296261E-3</v>
      </c>
      <c r="F121" s="80">
        <f t="shared" si="56"/>
        <v>7.9128215696900768E-3</v>
      </c>
      <c r="G121" s="81">
        <f t="shared" si="62"/>
        <v>0.98179366711303417</v>
      </c>
      <c r="H121" s="81">
        <f t="shared" si="63"/>
        <v>4.8895464402998776</v>
      </c>
      <c r="I121" s="81">
        <f t="shared" si="70"/>
        <v>35.703312232995344</v>
      </c>
      <c r="J121" s="81">
        <f t="shared" si="57"/>
        <v>36.365392677649865</v>
      </c>
      <c r="K121" s="83">
        <f>Inputs!F21</f>
        <v>0.89060000000000006</v>
      </c>
      <c r="L121" s="84">
        <f t="shared" si="64"/>
        <v>4.354630059731071</v>
      </c>
      <c r="M121" s="84">
        <f t="shared" si="58"/>
        <v>29.487836938034</v>
      </c>
      <c r="N121" s="167">
        <f t="shared" si="65"/>
        <v>30.034657918239613</v>
      </c>
      <c r="O121" s="23"/>
      <c r="P121" s="9" t="s">
        <v>11</v>
      </c>
      <c r="Q121" s="82">
        <v>5</v>
      </c>
      <c r="R121" s="92">
        <v>0.5</v>
      </c>
      <c r="S121" s="80">
        <f>Inputs!K44</f>
        <v>2.0654215100757668E-3</v>
      </c>
      <c r="T121" s="80">
        <f t="shared" si="59"/>
        <v>1.0274056905060199E-2</v>
      </c>
      <c r="U121" s="81">
        <f t="shared" si="66"/>
        <v>0.97470597782375168</v>
      </c>
      <c r="V121" s="81">
        <f t="shared" si="67"/>
        <v>4.8484944274140993</v>
      </c>
      <c r="W121" s="81">
        <f t="shared" si="71"/>
        <v>33.385131343059967</v>
      </c>
      <c r="X121" s="81">
        <f t="shared" si="60"/>
        <v>34.251489272282612</v>
      </c>
      <c r="Y121" s="83">
        <f>Inputs!K21</f>
        <v>0.88060000000000005</v>
      </c>
      <c r="Z121" s="84">
        <f t="shared" si="68"/>
        <v>4.2695841927808562</v>
      </c>
      <c r="AA121" s="84">
        <f t="shared" si="61"/>
        <v>27.343325636072251</v>
      </c>
      <c r="AB121" s="167">
        <f t="shared" si="69"/>
        <v>28.052896215043557</v>
      </c>
      <c r="AC121" s="25"/>
    </row>
    <row r="122" spans="1:29" x14ac:dyDescent="0.2">
      <c r="A122" s="19"/>
      <c r="B122" s="31" t="s">
        <v>12</v>
      </c>
      <c r="C122" s="82">
        <v>5</v>
      </c>
      <c r="D122" s="92">
        <v>0.5</v>
      </c>
      <c r="E122" s="80">
        <f>Inputs!F45</f>
        <v>2.6911271953353796E-3</v>
      </c>
      <c r="F122" s="80">
        <f t="shared" si="56"/>
        <v>1.3365713886365224E-2</v>
      </c>
      <c r="G122" s="81">
        <f t="shared" si="62"/>
        <v>0.97402490900691707</v>
      </c>
      <c r="H122" s="81">
        <f t="shared" si="63"/>
        <v>4.8375781994046365</v>
      </c>
      <c r="I122" s="81">
        <f t="shared" si="70"/>
        <v>30.81376579269547</v>
      </c>
      <c r="J122" s="81">
        <f t="shared" si="57"/>
        <v>31.635500804709547</v>
      </c>
      <c r="K122" s="83">
        <f>Inputs!F22</f>
        <v>0.85450000000000004</v>
      </c>
      <c r="L122" s="84">
        <f t="shared" si="64"/>
        <v>4.1337105713912621</v>
      </c>
      <c r="M122" s="84">
        <f t="shared" si="58"/>
        <v>25.133206878302929</v>
      </c>
      <c r="N122" s="167">
        <f t="shared" si="65"/>
        <v>25.803453942392395</v>
      </c>
      <c r="O122" s="23"/>
      <c r="P122" s="9" t="s">
        <v>12</v>
      </c>
      <c r="Q122" s="82">
        <v>5</v>
      </c>
      <c r="R122" s="92">
        <v>0.5</v>
      </c>
      <c r="S122" s="80">
        <f>Inputs!K45</f>
        <v>3.5838098239611002E-3</v>
      </c>
      <c r="T122" s="80">
        <f t="shared" si="59"/>
        <v>1.7759928603302097E-2</v>
      </c>
      <c r="U122" s="81">
        <f t="shared" si="66"/>
        <v>0.96469179314188813</v>
      </c>
      <c r="V122" s="81">
        <f t="shared" si="67"/>
        <v>4.7806268222834625</v>
      </c>
      <c r="W122" s="81">
        <f t="shared" si="71"/>
        <v>28.536636915645868</v>
      </c>
      <c r="X122" s="81">
        <f t="shared" si="60"/>
        <v>29.581092239528012</v>
      </c>
      <c r="Y122" s="83">
        <f>Inputs!K22</f>
        <v>0.84450000000000003</v>
      </c>
      <c r="Z122" s="84">
        <f t="shared" si="68"/>
        <v>4.0372393514183846</v>
      </c>
      <c r="AA122" s="84">
        <f t="shared" si="61"/>
        <v>23.073741443291393</v>
      </c>
      <c r="AB122" s="167">
        <f t="shared" si="69"/>
        <v>23.918252033784718</v>
      </c>
      <c r="AC122" s="25"/>
    </row>
    <row r="123" spans="1:29" x14ac:dyDescent="0.2">
      <c r="A123" s="19"/>
      <c r="B123" s="31" t="s">
        <v>13</v>
      </c>
      <c r="C123" s="82">
        <v>5</v>
      </c>
      <c r="D123" s="92">
        <v>0.5</v>
      </c>
      <c r="E123" s="80">
        <f>Inputs!F46</f>
        <v>4.3199727875729912E-3</v>
      </c>
      <c r="F123" s="80">
        <f t="shared" si="56"/>
        <v>2.1369079334810283E-2</v>
      </c>
      <c r="G123" s="81">
        <f t="shared" si="62"/>
        <v>0.96100637075493767</v>
      </c>
      <c r="H123" s="81">
        <f t="shared" si="63"/>
        <v>4.7536923003298872</v>
      </c>
      <c r="I123" s="81">
        <f t="shared" si="70"/>
        <v>25.976187593290835</v>
      </c>
      <c r="J123" s="81">
        <f t="shared" si="57"/>
        <v>27.030192914210051</v>
      </c>
      <c r="K123" s="83">
        <f>Inputs!F23</f>
        <v>0.84650000000000003</v>
      </c>
      <c r="L123" s="84">
        <f t="shared" si="64"/>
        <v>4.02400053222925</v>
      </c>
      <c r="M123" s="84">
        <f t="shared" si="58"/>
        <v>20.999496306911666</v>
      </c>
      <c r="N123" s="167">
        <f t="shared" si="65"/>
        <v>21.851568257986774</v>
      </c>
      <c r="O123" s="23"/>
      <c r="P123" s="9" t="s">
        <v>13</v>
      </c>
      <c r="Q123" s="82">
        <v>5</v>
      </c>
      <c r="R123" s="92">
        <v>0.5</v>
      </c>
      <c r="S123" s="80">
        <f>Inputs!K46</f>
        <v>6.188593338126048E-3</v>
      </c>
      <c r="T123" s="80">
        <f t="shared" si="59"/>
        <v>3.047152696862878E-2</v>
      </c>
      <c r="U123" s="81">
        <f t="shared" si="66"/>
        <v>0.94755893577149675</v>
      </c>
      <c r="V123" s="81">
        <f t="shared" si="67"/>
        <v>4.665610759693168</v>
      </c>
      <c r="W123" s="81">
        <f t="shared" si="71"/>
        <v>23.756010093362406</v>
      </c>
      <c r="X123" s="81">
        <f t="shared" si="60"/>
        <v>25.070746733046644</v>
      </c>
      <c r="Y123" s="83">
        <f>Inputs!K23</f>
        <v>0.83650000000000002</v>
      </c>
      <c r="Z123" s="84">
        <f t="shared" si="68"/>
        <v>3.9027834004833353</v>
      </c>
      <c r="AA123" s="84">
        <f t="shared" si="61"/>
        <v>19.036502091873007</v>
      </c>
      <c r="AB123" s="167">
        <f t="shared" si="69"/>
        <v>20.090045455983805</v>
      </c>
      <c r="AC123" s="25"/>
    </row>
    <row r="124" spans="1:29" x14ac:dyDescent="0.2">
      <c r="A124" s="19"/>
      <c r="B124" s="31" t="s">
        <v>14</v>
      </c>
      <c r="C124" s="82">
        <v>5</v>
      </c>
      <c r="D124" s="92">
        <v>0.5</v>
      </c>
      <c r="E124" s="80">
        <f>Inputs!F47</f>
        <v>6.8183833308704004E-3</v>
      </c>
      <c r="F124" s="80">
        <f t="shared" si="56"/>
        <v>3.352052714552442E-2</v>
      </c>
      <c r="G124" s="81">
        <f t="shared" si="62"/>
        <v>0.94047054937701735</v>
      </c>
      <c r="H124" s="81">
        <f t="shared" si="63"/>
        <v>4.6235400754351899</v>
      </c>
      <c r="I124" s="81">
        <f t="shared" si="70"/>
        <v>21.222495292960947</v>
      </c>
      <c r="J124" s="81">
        <f t="shared" si="57"/>
        <v>22.56582655035723</v>
      </c>
      <c r="K124" s="83">
        <f>Inputs!F24</f>
        <v>0.86650000000000005</v>
      </c>
      <c r="L124" s="84">
        <f t="shared" si="64"/>
        <v>4.0062974753645921</v>
      </c>
      <c r="M124" s="84">
        <f t="shared" si="58"/>
        <v>16.975495774682415</v>
      </c>
      <c r="N124" s="167">
        <f t="shared" si="65"/>
        <v>18.050002507709841</v>
      </c>
      <c r="O124" s="23"/>
      <c r="P124" s="9" t="s">
        <v>14</v>
      </c>
      <c r="Q124" s="82">
        <v>5</v>
      </c>
      <c r="R124" s="92">
        <v>0.5</v>
      </c>
      <c r="S124" s="80">
        <f>Inputs!K47</f>
        <v>9.6848895097552054E-3</v>
      </c>
      <c r="T124" s="80">
        <f t="shared" si="59"/>
        <v>4.7279700851766922E-2</v>
      </c>
      <c r="U124" s="81">
        <f t="shared" si="66"/>
        <v>0.91868536810577039</v>
      </c>
      <c r="V124" s="81">
        <f t="shared" si="67"/>
        <v>4.4848389170765115</v>
      </c>
      <c r="W124" s="81">
        <f t="shared" si="71"/>
        <v>19.090399333669236</v>
      </c>
      <c r="X124" s="81">
        <f t="shared" si="60"/>
        <v>20.780127774356057</v>
      </c>
      <c r="Y124" s="83">
        <f>Inputs!K24</f>
        <v>0.85650000000000004</v>
      </c>
      <c r="Z124" s="84">
        <f t="shared" si="68"/>
        <v>3.8412645324760324</v>
      </c>
      <c r="AA124" s="84">
        <f t="shared" si="61"/>
        <v>15.133718691389671</v>
      </c>
      <c r="AB124" s="167">
        <f t="shared" si="69"/>
        <v>16.473233619246333</v>
      </c>
      <c r="AC124" s="25"/>
    </row>
    <row r="125" spans="1:29" x14ac:dyDescent="0.2">
      <c r="A125" s="19"/>
      <c r="B125" s="31" t="s">
        <v>15</v>
      </c>
      <c r="C125" s="82">
        <v>5</v>
      </c>
      <c r="D125" s="92">
        <v>0.5</v>
      </c>
      <c r="E125" s="80">
        <f>Inputs!F48</f>
        <v>1.1529006071805702E-2</v>
      </c>
      <c r="F125" s="80">
        <f t="shared" si="56"/>
        <v>5.6030101896603908E-2</v>
      </c>
      <c r="G125" s="81">
        <f t="shared" si="62"/>
        <v>0.90894548079705872</v>
      </c>
      <c r="H125" s="81">
        <f t="shared" si="63"/>
        <v>4.4174066342165013</v>
      </c>
      <c r="I125" s="81">
        <f t="shared" si="70"/>
        <v>16.598955217525756</v>
      </c>
      <c r="J125" s="81">
        <f t="shared" si="57"/>
        <v>18.261772095472715</v>
      </c>
      <c r="K125" s="83">
        <f>Inputs!F25</f>
        <v>0.8115</v>
      </c>
      <c r="L125" s="84">
        <f t="shared" si="64"/>
        <v>3.5847254836666909</v>
      </c>
      <c r="M125" s="84">
        <f t="shared" si="58"/>
        <v>12.969198299317824</v>
      </c>
      <c r="N125" s="167">
        <f t="shared" si="65"/>
        <v>14.268400661330173</v>
      </c>
      <c r="O125" s="23"/>
      <c r="P125" s="9" t="s">
        <v>15</v>
      </c>
      <c r="Q125" s="82">
        <v>5</v>
      </c>
      <c r="R125" s="92">
        <v>0.5</v>
      </c>
      <c r="S125" s="80">
        <f>Inputs!K48</f>
        <v>1.7807186455457057E-2</v>
      </c>
      <c r="T125" s="80">
        <f t="shared" si="59"/>
        <v>8.5241168810558529E-2</v>
      </c>
      <c r="U125" s="81">
        <f t="shared" si="66"/>
        <v>0.87525019872483423</v>
      </c>
      <c r="V125" s="81">
        <f t="shared" si="67"/>
        <v>4.1897326187717248</v>
      </c>
      <c r="W125" s="81">
        <f t="shared" si="71"/>
        <v>14.605560416592725</v>
      </c>
      <c r="X125" s="81">
        <f t="shared" si="60"/>
        <v>16.68729745834025</v>
      </c>
      <c r="Y125" s="83">
        <f>Inputs!K25</f>
        <v>0.80149999999999999</v>
      </c>
      <c r="Z125" s="84">
        <f t="shared" si="68"/>
        <v>3.3580706939455371</v>
      </c>
      <c r="AA125" s="84">
        <f t="shared" si="61"/>
        <v>11.292454158913639</v>
      </c>
      <c r="AB125" s="167">
        <f t="shared" si="69"/>
        <v>12.901972687770643</v>
      </c>
      <c r="AC125" s="25"/>
    </row>
    <row r="126" spans="1:29" x14ac:dyDescent="0.2">
      <c r="A126" s="19"/>
      <c r="B126" s="31" t="s">
        <v>16</v>
      </c>
      <c r="C126" s="82">
        <v>5</v>
      </c>
      <c r="D126" s="92">
        <v>0.5</v>
      </c>
      <c r="E126" s="80">
        <f>Inputs!F49</f>
        <v>2.1581623300821008E-2</v>
      </c>
      <c r="F126" s="80">
        <f t="shared" si="56"/>
        <v>0.10238407989345097</v>
      </c>
      <c r="G126" s="81">
        <f t="shared" si="62"/>
        <v>0.85801717288954182</v>
      </c>
      <c r="H126" s="81">
        <f t="shared" si="63"/>
        <v>4.0704676175000198</v>
      </c>
      <c r="I126" s="81">
        <f t="shared" si="70"/>
        <v>12.181548583309253</v>
      </c>
      <c r="J126" s="81">
        <f t="shared" si="57"/>
        <v>14.19732491167454</v>
      </c>
      <c r="K126" s="83">
        <f>Inputs!F26</f>
        <v>0.8035000000000001</v>
      </c>
      <c r="L126" s="84">
        <f t="shared" si="64"/>
        <v>3.2706207306612662</v>
      </c>
      <c r="M126" s="84">
        <f t="shared" si="58"/>
        <v>9.384472815651133</v>
      </c>
      <c r="N126" s="167">
        <f t="shared" si="65"/>
        <v>10.937395092043522</v>
      </c>
      <c r="O126" s="23"/>
      <c r="P126" s="9" t="s">
        <v>16</v>
      </c>
      <c r="Q126" s="82">
        <v>5</v>
      </c>
      <c r="R126" s="92">
        <v>0.5</v>
      </c>
      <c r="S126" s="80">
        <f>Inputs!K49</f>
        <v>3.2142105438069814E-2</v>
      </c>
      <c r="T126" s="80">
        <f t="shared" si="59"/>
        <v>0.14875711037454595</v>
      </c>
      <c r="U126" s="81">
        <f t="shared" si="66"/>
        <v>0.80064284878385572</v>
      </c>
      <c r="V126" s="81">
        <f t="shared" si="67"/>
        <v>3.7054609523514515</v>
      </c>
      <c r="W126" s="81">
        <f t="shared" si="71"/>
        <v>10.415827797821001</v>
      </c>
      <c r="X126" s="81">
        <f t="shared" si="60"/>
        <v>13.009330956546011</v>
      </c>
      <c r="Y126" s="83">
        <f>Inputs!K26</f>
        <v>0.79350000000000009</v>
      </c>
      <c r="Z126" s="84">
        <f t="shared" si="68"/>
        <v>2.9402832656908773</v>
      </c>
      <c r="AA126" s="84">
        <f t="shared" si="61"/>
        <v>7.9343834649681027</v>
      </c>
      <c r="AB126" s="167">
        <f t="shared" si="69"/>
        <v>9.91001602901982</v>
      </c>
      <c r="AC126" s="25"/>
    </row>
    <row r="127" spans="1:29" x14ac:dyDescent="0.2">
      <c r="A127" s="19"/>
      <c r="B127" s="31" t="s">
        <v>17</v>
      </c>
      <c r="C127" s="82">
        <v>5</v>
      </c>
      <c r="D127" s="92">
        <v>0.5</v>
      </c>
      <c r="E127" s="80">
        <f>Inputs!F50</f>
        <v>4.3666845362834446E-2</v>
      </c>
      <c r="F127" s="80">
        <f t="shared" si="56"/>
        <v>0.19684520409508324</v>
      </c>
      <c r="G127" s="81">
        <f t="shared" si="62"/>
        <v>0.770169874110466</v>
      </c>
      <c r="H127" s="81">
        <f t="shared" si="63"/>
        <v>3.4718387554094319</v>
      </c>
      <c r="I127" s="81">
        <f t="shared" si="70"/>
        <v>8.1110809658092329</v>
      </c>
      <c r="J127" s="81">
        <f t="shared" si="57"/>
        <v>10.531547959049169</v>
      </c>
      <c r="K127" s="83">
        <f>Inputs!F27</f>
        <v>0.77550000000000008</v>
      </c>
      <c r="L127" s="84">
        <f t="shared" si="64"/>
        <v>2.6924109548200148</v>
      </c>
      <c r="M127" s="84">
        <f t="shared" si="58"/>
        <v>6.1138520849898672</v>
      </c>
      <c r="N127" s="167">
        <f t="shared" si="65"/>
        <v>7.938316325409728</v>
      </c>
      <c r="O127" s="23"/>
      <c r="P127" s="9" t="s">
        <v>17</v>
      </c>
      <c r="Q127" s="82">
        <v>5</v>
      </c>
      <c r="R127" s="92">
        <v>0.5</v>
      </c>
      <c r="S127" s="80">
        <f>Inputs!K50</f>
        <v>6.1204982976672907E-2</v>
      </c>
      <c r="T127" s="80">
        <f t="shared" si="59"/>
        <v>0.26541336384376651</v>
      </c>
      <c r="U127" s="81">
        <f t="shared" si="66"/>
        <v>0.68154153215672475</v>
      </c>
      <c r="V127" s="81">
        <f t="shared" si="67"/>
        <v>2.9554820841612459</v>
      </c>
      <c r="W127" s="81">
        <f t="shared" si="71"/>
        <v>6.7103668454695491</v>
      </c>
      <c r="X127" s="81">
        <f t="shared" si="60"/>
        <v>9.845866361562333</v>
      </c>
      <c r="Y127" s="83">
        <f>Inputs!K27</f>
        <v>0.76550000000000007</v>
      </c>
      <c r="Z127" s="84">
        <f t="shared" si="68"/>
        <v>2.262421535425434</v>
      </c>
      <c r="AA127" s="84">
        <f t="shared" si="61"/>
        <v>4.9941001992772254</v>
      </c>
      <c r="AB127" s="167">
        <f t="shared" si="69"/>
        <v>7.3276535084714407</v>
      </c>
      <c r="AC127" s="25"/>
    </row>
    <row r="128" spans="1:29" x14ac:dyDescent="0.2">
      <c r="A128" s="19"/>
      <c r="B128" s="32" t="s">
        <v>18</v>
      </c>
      <c r="C128" s="87">
        <v>15</v>
      </c>
      <c r="D128" s="93">
        <v>0.5</v>
      </c>
      <c r="E128" s="85">
        <f>Inputs!F51</f>
        <v>0.13212294579526548</v>
      </c>
      <c r="F128" s="85">
        <v>1</v>
      </c>
      <c r="G128" s="86">
        <f t="shared" si="62"/>
        <v>0.61856562805330673</v>
      </c>
      <c r="H128" s="86">
        <f>C128*D128*G128</f>
        <v>4.6392422103998001</v>
      </c>
      <c r="I128" s="86">
        <f>H128</f>
        <v>4.6392422103998001</v>
      </c>
      <c r="J128" s="86">
        <f t="shared" si="57"/>
        <v>7.4999999999999991</v>
      </c>
      <c r="K128" s="88">
        <f>Inputs!F28</f>
        <v>0.73750000000000004</v>
      </c>
      <c r="L128" s="89">
        <f t="shared" si="64"/>
        <v>3.4214411301698529</v>
      </c>
      <c r="M128" s="89">
        <f>L128</f>
        <v>3.4214411301698529</v>
      </c>
      <c r="N128" s="168">
        <f>M128/G128</f>
        <v>5.53125</v>
      </c>
      <c r="O128" s="23"/>
      <c r="P128" s="10" t="s">
        <v>18</v>
      </c>
      <c r="Q128" s="87">
        <v>15</v>
      </c>
      <c r="R128" s="93">
        <v>0.5</v>
      </c>
      <c r="S128" s="85">
        <f>Inputs!K51</f>
        <v>0.14690301116738361</v>
      </c>
      <c r="T128" s="85">
        <v>1</v>
      </c>
      <c r="U128" s="86">
        <f t="shared" si="66"/>
        <v>0.50065130150777382</v>
      </c>
      <c r="V128" s="86">
        <f>Q128*R128*U128</f>
        <v>3.7548847613083036</v>
      </c>
      <c r="W128" s="86">
        <f>V128</f>
        <v>3.7548847613083036</v>
      </c>
      <c r="X128" s="86">
        <f t="shared" si="60"/>
        <v>7.5</v>
      </c>
      <c r="Y128" s="88">
        <f>Inputs!K28</f>
        <v>0.72750000000000004</v>
      </c>
      <c r="Z128" s="89">
        <f t="shared" si="68"/>
        <v>2.7316786638517909</v>
      </c>
      <c r="AA128" s="89">
        <f>Z128</f>
        <v>2.7316786638517909</v>
      </c>
      <c r="AB128" s="168">
        <f>AA128/U128</f>
        <v>5.4562499999999998</v>
      </c>
      <c r="AC128" s="25"/>
    </row>
    <row r="129" spans="1:29" x14ac:dyDescent="0.2">
      <c r="A129" s="2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8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4" tint="0.59999389629810485"/>
  </sheetPr>
  <dimension ref="A1:K103"/>
  <sheetViews>
    <sheetView zoomScaleNormal="100" zoomScalePageLayoutView="90" workbookViewId="0"/>
  </sheetViews>
  <sheetFormatPr defaultColWidth="8.625" defaultRowHeight="14.25" x14ac:dyDescent="0.2"/>
  <cols>
    <col min="1" max="1" width="11.5" customWidth="1"/>
    <col min="2" max="2" width="12.875" customWidth="1"/>
    <col min="3" max="3" width="9.125" customWidth="1"/>
    <col min="4" max="4" width="13.125" customWidth="1"/>
    <col min="5" max="5" width="12.625" customWidth="1"/>
    <col min="7" max="7" width="11.875" customWidth="1"/>
    <col min="8" max="8" width="12.875" customWidth="1"/>
    <col min="9" max="9" width="13.625" customWidth="1"/>
    <col min="10" max="10" width="11.875" customWidth="1"/>
    <col min="12" max="12" width="13.625" bestFit="1" customWidth="1"/>
    <col min="13" max="13" width="10.5" customWidth="1"/>
    <col min="14" max="14" width="11" customWidth="1"/>
    <col min="15" max="16" width="10.375" customWidth="1"/>
    <col min="20" max="20" width="11.625" customWidth="1"/>
    <col min="21" max="21" width="12.125" customWidth="1"/>
    <col min="22" max="22" width="9.625" customWidth="1"/>
    <col min="23" max="23" width="11.625" customWidth="1"/>
    <col min="25" max="25" width="15.5" customWidth="1"/>
    <col min="26" max="26" width="13" customWidth="1"/>
  </cols>
  <sheetData>
    <row r="1" spans="1:11" ht="18" x14ac:dyDescent="0.25">
      <c r="A1" s="139" t="s">
        <v>141</v>
      </c>
    </row>
    <row r="2" spans="1:11" ht="18" x14ac:dyDescent="0.25">
      <c r="A2" s="139"/>
    </row>
    <row r="3" spans="1:11" ht="15.75" x14ac:dyDescent="0.25">
      <c r="A3" s="40" t="s">
        <v>149</v>
      </c>
    </row>
    <row r="5" spans="1:11" ht="15.75" x14ac:dyDescent="0.25">
      <c r="A5" s="40" t="s">
        <v>112</v>
      </c>
    </row>
    <row r="6" spans="1:11" x14ac:dyDescent="0.2">
      <c r="A6" s="55" t="s">
        <v>63</v>
      </c>
      <c r="B6" s="56" t="s">
        <v>53</v>
      </c>
      <c r="C6" s="56" t="s">
        <v>54</v>
      </c>
      <c r="D6" s="56" t="s">
        <v>55</v>
      </c>
      <c r="E6" s="56" t="s">
        <v>56</v>
      </c>
      <c r="F6" s="56" t="s">
        <v>57</v>
      </c>
      <c r="G6" s="56" t="s">
        <v>58</v>
      </c>
      <c r="H6" s="56" t="s">
        <v>59</v>
      </c>
      <c r="I6" s="56" t="s">
        <v>60</v>
      </c>
      <c r="J6" s="56" t="s">
        <v>61</v>
      </c>
      <c r="K6" s="57" t="s">
        <v>62</v>
      </c>
    </row>
    <row r="7" spans="1:11" ht="15" x14ac:dyDescent="0.25">
      <c r="A7" s="39"/>
      <c r="B7" s="34"/>
      <c r="C7" s="34"/>
      <c r="D7" s="35" t="s">
        <v>47</v>
      </c>
      <c r="E7" s="34"/>
      <c r="F7" s="34"/>
      <c r="G7" s="34"/>
      <c r="H7" s="34"/>
      <c r="I7" s="35" t="s">
        <v>41</v>
      </c>
      <c r="J7" s="34"/>
      <c r="K7" s="36"/>
    </row>
    <row r="8" spans="1:11" x14ac:dyDescent="0.2">
      <c r="A8" s="38" t="s">
        <v>0</v>
      </c>
      <c r="B8" s="33" t="s">
        <v>48</v>
      </c>
      <c r="C8" s="33" t="s">
        <v>42</v>
      </c>
      <c r="D8" s="33" t="s">
        <v>43</v>
      </c>
      <c r="E8" s="33" t="s">
        <v>44</v>
      </c>
      <c r="F8" s="33" t="s">
        <v>45</v>
      </c>
      <c r="G8" s="33" t="s">
        <v>48</v>
      </c>
      <c r="H8" s="33" t="s">
        <v>42</v>
      </c>
      <c r="I8" s="33" t="s">
        <v>43</v>
      </c>
      <c r="J8" s="33" t="s">
        <v>44</v>
      </c>
      <c r="K8" s="37" t="s">
        <v>45</v>
      </c>
    </row>
    <row r="9" spans="1:11" x14ac:dyDescent="0.2">
      <c r="A9" s="8" t="s">
        <v>1</v>
      </c>
      <c r="B9" s="44">
        <f>'Life Tables'!N23</f>
        <v>0</v>
      </c>
      <c r="C9" s="44">
        <f>'Life Tables'!N45</f>
        <v>70.344928147144799</v>
      </c>
      <c r="D9" s="44">
        <f>'Life Tables'!N67</f>
        <v>72.213544204351976</v>
      </c>
      <c r="E9" s="44">
        <f>'Life Tables'!N89</f>
        <v>75.597859352178702</v>
      </c>
      <c r="F9" s="44">
        <f>'Life Tables'!N111</f>
        <v>77.323143845980766</v>
      </c>
      <c r="G9" s="44">
        <f>'Life Tables'!AB23</f>
        <v>61.925213745047813</v>
      </c>
      <c r="H9" s="44">
        <f>'Life Tables'!AB45</f>
        <v>66.81695247332172</v>
      </c>
      <c r="I9" s="44">
        <f>'Life Tables'!AB67</f>
        <v>68.975036101886801</v>
      </c>
      <c r="J9" s="44">
        <f>'Life Tables'!AB89</f>
        <v>72.648214965877315</v>
      </c>
      <c r="K9" s="45">
        <f>'Life Tables'!AB111</f>
        <v>74.561155997724143</v>
      </c>
    </row>
    <row r="10" spans="1:11" x14ac:dyDescent="0.2">
      <c r="A10" s="8" t="s">
        <v>2</v>
      </c>
      <c r="B10" s="44">
        <f>'Life Tables'!N24</f>
        <v>0</v>
      </c>
      <c r="C10" s="44">
        <f>'Life Tables'!N46</f>
        <v>66.047015623775607</v>
      </c>
      <c r="D10" s="44">
        <f>'Life Tables'!N68</f>
        <v>67.813029767771468</v>
      </c>
      <c r="E10" s="44">
        <f>'Life Tables'!N90</f>
        <v>71.031413126903274</v>
      </c>
      <c r="F10" s="44">
        <f>'Life Tables'!N112</f>
        <v>72.677077003937129</v>
      </c>
      <c r="G10" s="44">
        <f>'Life Tables'!AB24</f>
        <v>58.00193479542493</v>
      </c>
      <c r="H10" s="44">
        <f>'Life Tables'!AB46</f>
        <v>62.621764879059931</v>
      </c>
      <c r="I10" s="44">
        <f>'Life Tables'!AB68</f>
        <v>64.712668620589724</v>
      </c>
      <c r="J10" s="44">
        <f>'Life Tables'!AB90</f>
        <v>68.135130227013946</v>
      </c>
      <c r="K10" s="45">
        <f>'Life Tables'!AB112</f>
        <v>69.994888441842846</v>
      </c>
    </row>
    <row r="11" spans="1:11" x14ac:dyDescent="0.2">
      <c r="A11" s="8" t="s">
        <v>3</v>
      </c>
      <c r="B11" s="44">
        <f>'Life Tables'!N25</f>
        <v>0</v>
      </c>
      <c r="C11" s="44">
        <f>'Life Tables'!N47</f>
        <v>61.460270185552886</v>
      </c>
      <c r="D11" s="44">
        <f>'Life Tables'!N69</f>
        <v>63.185383308364827</v>
      </c>
      <c r="E11" s="44">
        <f>'Life Tables'!N91</f>
        <v>66.235655324117502</v>
      </c>
      <c r="F11" s="44">
        <f>'Life Tables'!N113</f>
        <v>67.816244102823319</v>
      </c>
      <c r="G11" s="44">
        <f>'Life Tables'!AB25</f>
        <v>53.648238019690716</v>
      </c>
      <c r="H11" s="44">
        <f>'Life Tables'!AB47</f>
        <v>58.095181139645597</v>
      </c>
      <c r="I11" s="44">
        <f>'Life Tables'!AB69</f>
        <v>60.1308817620938</v>
      </c>
      <c r="J11" s="44">
        <f>'Life Tables'!AB91</f>
        <v>63.391840144435953</v>
      </c>
      <c r="K11" s="45">
        <f>'Life Tables'!AB113</f>
        <v>65.183267855044008</v>
      </c>
    </row>
    <row r="12" spans="1:11" x14ac:dyDescent="0.2">
      <c r="A12" s="9" t="s">
        <v>4</v>
      </c>
      <c r="B12" s="44">
        <f>'Life Tables'!N26</f>
        <v>0</v>
      </c>
      <c r="C12" s="44">
        <f>'Life Tables'!N48</f>
        <v>56.8826378212379</v>
      </c>
      <c r="D12" s="44">
        <f>'Life Tables'!N70</f>
        <v>58.542218070408801</v>
      </c>
      <c r="E12" s="44">
        <f>'Life Tables'!N92</f>
        <v>61.433049602040931</v>
      </c>
      <c r="F12" s="44">
        <f>'Life Tables'!N114</f>
        <v>62.957467420711062</v>
      </c>
      <c r="G12" s="44">
        <f>'Life Tables'!AB26</f>
        <v>49.302627641677624</v>
      </c>
      <c r="H12" s="44">
        <f>'Life Tables'!AB48</f>
        <v>53.56049224201557</v>
      </c>
      <c r="I12" s="44">
        <f>'Life Tables'!AB70</f>
        <v>55.547267879774282</v>
      </c>
      <c r="J12" s="44">
        <f>'Life Tables'!AB92</f>
        <v>58.655199765491389</v>
      </c>
      <c r="K12" s="45">
        <f>'Life Tables'!AB114</f>
        <v>60.377224582403805</v>
      </c>
    </row>
    <row r="13" spans="1:11" x14ac:dyDescent="0.2">
      <c r="A13" s="9" t="s">
        <v>5</v>
      </c>
      <c r="B13" s="44">
        <f>'Life Tables'!N27</f>
        <v>0</v>
      </c>
      <c r="C13" s="44">
        <f>'Life Tables'!N49</f>
        <v>52.313030278711999</v>
      </c>
      <c r="D13" s="44">
        <f>'Life Tables'!N71</f>
        <v>53.921265851920474</v>
      </c>
      <c r="E13" s="44">
        <f>'Life Tables'!N93</f>
        <v>56.649187544187441</v>
      </c>
      <c r="F13" s="44">
        <f>'Life Tables'!N115</f>
        <v>58.109620723299741</v>
      </c>
      <c r="G13" s="44">
        <f>'Life Tables'!AB27</f>
        <v>45.01518085345829</v>
      </c>
      <c r="H13" s="44">
        <f>'Life Tables'!AB49</f>
        <v>49.077716504926968</v>
      </c>
      <c r="I13" s="44">
        <f>'Life Tables'!AB71</f>
        <v>51.010624040184346</v>
      </c>
      <c r="J13" s="44">
        <f>'Life Tables'!AB93</f>
        <v>53.977823496423831</v>
      </c>
      <c r="K13" s="45">
        <f>'Life Tables'!AB115</f>
        <v>55.613276280150309</v>
      </c>
    </row>
    <row r="14" spans="1:11" x14ac:dyDescent="0.2">
      <c r="A14" s="9" t="s">
        <v>6</v>
      </c>
      <c r="B14" s="44">
        <f>'Life Tables'!N28</f>
        <v>0</v>
      </c>
      <c r="C14" s="44">
        <f>'Life Tables'!N50</f>
        <v>47.738185001496042</v>
      </c>
      <c r="D14" s="44">
        <f>'Life Tables'!N72</f>
        <v>49.29851974968323</v>
      </c>
      <c r="E14" s="44">
        <f>'Life Tables'!N94</f>
        <v>51.869758607354669</v>
      </c>
      <c r="F14" s="44">
        <f>'Life Tables'!N116</f>
        <v>53.25987222945195</v>
      </c>
      <c r="G14" s="44">
        <f>'Life Tables'!AB28</f>
        <v>40.745764508876896</v>
      </c>
      <c r="H14" s="44">
        <f>'Life Tables'!AB50</f>
        <v>44.604942923668794</v>
      </c>
      <c r="I14" s="44">
        <f>'Life Tables'!AB72</f>
        <v>46.500337877040813</v>
      </c>
      <c r="J14" s="44">
        <f>'Life Tables'!AB94</f>
        <v>49.298072193920007</v>
      </c>
      <c r="K14" s="45">
        <f>'Life Tables'!AB116</f>
        <v>50.868990353431975</v>
      </c>
    </row>
    <row r="15" spans="1:11" x14ac:dyDescent="0.2">
      <c r="A15" s="9" t="s">
        <v>7</v>
      </c>
      <c r="B15" s="44">
        <f>'Life Tables'!N29</f>
        <v>0</v>
      </c>
      <c r="C15" s="44">
        <f>'Life Tables'!N51</f>
        <v>43.163330785470158</v>
      </c>
      <c r="D15" s="44">
        <f>'Life Tables'!N73</f>
        <v>44.664128336542994</v>
      </c>
      <c r="E15" s="44">
        <f>'Life Tables'!N95</f>
        <v>47.074783872953461</v>
      </c>
      <c r="F15" s="44">
        <f>'Life Tables'!N117</f>
        <v>48.405356437496302</v>
      </c>
      <c r="G15" s="44">
        <f>'Life Tables'!AB29</f>
        <v>36.482969819459939</v>
      </c>
      <c r="H15" s="44">
        <f>'Life Tables'!AB51</f>
        <v>40.129374376434455</v>
      </c>
      <c r="I15" s="44">
        <f>'Life Tables'!AB73</f>
        <v>41.978926970818122</v>
      </c>
      <c r="J15" s="44">
        <f>'Life Tables'!AB95</f>
        <v>44.597532254461981</v>
      </c>
      <c r="K15" s="45">
        <f>'Life Tables'!AB117</f>
        <v>46.105989972878788</v>
      </c>
    </row>
    <row r="16" spans="1:11" x14ac:dyDescent="0.2">
      <c r="A16" s="9" t="s">
        <v>8</v>
      </c>
      <c r="B16" s="44">
        <f>'Life Tables'!N30</f>
        <v>0</v>
      </c>
      <c r="C16" s="44">
        <f>'Life Tables'!N52</f>
        <v>38.60753502327433</v>
      </c>
      <c r="D16" s="44">
        <f>'Life Tables'!N74</f>
        <v>40.041627395724731</v>
      </c>
      <c r="E16" s="44">
        <f>'Life Tables'!N96</f>
        <v>42.300433307991938</v>
      </c>
      <c r="F16" s="44">
        <f>'Life Tables'!N118</f>
        <v>43.570510074783606</v>
      </c>
      <c r="G16" s="44">
        <f>'Life Tables'!AB30</f>
        <v>32.256987082040553</v>
      </c>
      <c r="H16" s="44">
        <f>'Life Tables'!AB52</f>
        <v>35.686655519341407</v>
      </c>
      <c r="I16" s="44">
        <f>'Life Tables'!AB74</f>
        <v>37.464285919927363</v>
      </c>
      <c r="J16" s="44">
        <f>'Life Tables'!AB96</f>
        <v>39.915539108112284</v>
      </c>
      <c r="K16" s="45">
        <f>'Life Tables'!AB118</f>
        <v>41.344869319170392</v>
      </c>
    </row>
    <row r="17" spans="1:11" x14ac:dyDescent="0.2">
      <c r="A17" s="9" t="s">
        <v>9</v>
      </c>
      <c r="B17" s="44">
        <f>'Life Tables'!N31</f>
        <v>0</v>
      </c>
      <c r="C17" s="44">
        <f>'Life Tables'!N53</f>
        <v>34.228533909954756</v>
      </c>
      <c r="D17" s="44">
        <f>'Life Tables'!N75</f>
        <v>35.594776936905909</v>
      </c>
      <c r="E17" s="44">
        <f>'Life Tables'!N97</f>
        <v>37.680355238971551</v>
      </c>
      <c r="F17" s="44">
        <f>'Life Tables'!N119</f>
        <v>38.886688233256763</v>
      </c>
      <c r="G17" s="44">
        <f>'Life Tables'!AB31</f>
        <v>28.245167398254285</v>
      </c>
      <c r="H17" s="44">
        <f>'Life Tables'!AB53</f>
        <v>31.430827286395072</v>
      </c>
      <c r="I17" s="44">
        <f>'Life Tables'!AB75</f>
        <v>33.133911881357385</v>
      </c>
      <c r="J17" s="44">
        <f>'Life Tables'!AB97</f>
        <v>35.388835981042043</v>
      </c>
      <c r="K17" s="45">
        <f>'Life Tables'!AB119</f>
        <v>36.734690766638003</v>
      </c>
    </row>
    <row r="18" spans="1:11" x14ac:dyDescent="0.2">
      <c r="A18" s="9" t="s">
        <v>10</v>
      </c>
      <c r="B18" s="44">
        <f>'Life Tables'!N32</f>
        <v>0</v>
      </c>
      <c r="C18" s="44">
        <f>'Life Tables'!N54</f>
        <v>30.082813933867548</v>
      </c>
      <c r="D18" s="44">
        <f>'Life Tables'!N76</f>
        <v>31.370375999303704</v>
      </c>
      <c r="E18" s="44">
        <f>'Life Tables'!N98</f>
        <v>33.272164898320874</v>
      </c>
      <c r="F18" s="44">
        <f>'Life Tables'!N120</f>
        <v>34.39920141331821</v>
      </c>
      <c r="G18" s="44">
        <f>'Life Tables'!AB32</f>
        <v>24.538048758130902</v>
      </c>
      <c r="H18" s="44">
        <f>'Life Tables'!AB54</f>
        <v>27.436410080290155</v>
      </c>
      <c r="I18" s="44">
        <f>'Life Tables'!AB76</f>
        <v>29.013617708132653</v>
      </c>
      <c r="J18" s="44">
        <f>'Life Tables'!AB98</f>
        <v>31.088373187698899</v>
      </c>
      <c r="K18" s="45">
        <f>'Life Tables'!AB120</f>
        <v>32.335298084442186</v>
      </c>
    </row>
    <row r="19" spans="1:11" x14ac:dyDescent="0.2">
      <c r="A19" s="9" t="s">
        <v>11</v>
      </c>
      <c r="B19" s="44">
        <f>'Life Tables'!N33</f>
        <v>0</v>
      </c>
      <c r="C19" s="44">
        <f>'Life Tables'!N55</f>
        <v>26.085932084597108</v>
      </c>
      <c r="D19" s="44">
        <f>'Life Tables'!N77</f>
        <v>27.27813164708817</v>
      </c>
      <c r="E19" s="44">
        <f>'Life Tables'!N99</f>
        <v>28.998490677963769</v>
      </c>
      <c r="F19" s="44">
        <f>'Life Tables'!N121</f>
        <v>30.034657918239613</v>
      </c>
      <c r="G19" s="44">
        <f>'Life Tables'!AB33</f>
        <v>20.993431680619381</v>
      </c>
      <c r="H19" s="44">
        <f>'Life Tables'!AB55</f>
        <v>23.597549278389732</v>
      </c>
      <c r="I19" s="44">
        <f>'Life Tables'!AB77</f>
        <v>25.038050515391525</v>
      </c>
      <c r="J19" s="44">
        <f>'Life Tables'!AB99</f>
        <v>26.909728602286378</v>
      </c>
      <c r="K19" s="45">
        <f>'Life Tables'!AB121</f>
        <v>28.052896215043557</v>
      </c>
    </row>
    <row r="20" spans="1:11" x14ac:dyDescent="0.2">
      <c r="A20" s="9" t="s">
        <v>12</v>
      </c>
      <c r="B20" s="44">
        <f>'Life Tables'!N34</f>
        <v>0</v>
      </c>
      <c r="C20" s="44">
        <f>'Life Tables'!N56</f>
        <v>22.25240763581462</v>
      </c>
      <c r="D20" s="44">
        <f>'Life Tables'!N78</f>
        <v>23.349424667294699</v>
      </c>
      <c r="E20" s="44">
        <f>'Life Tables'!N100</f>
        <v>24.88417289590053</v>
      </c>
      <c r="F20" s="44">
        <f>'Life Tables'!N122</f>
        <v>25.803453942392395</v>
      </c>
      <c r="G20" s="44">
        <f>'Life Tables'!AB34</f>
        <v>17.642685712929243</v>
      </c>
      <c r="H20" s="44">
        <f>'Life Tables'!AB56</f>
        <v>19.929580448937386</v>
      </c>
      <c r="I20" s="44">
        <f>'Life Tables'!AB78</f>
        <v>21.23671362111984</v>
      </c>
      <c r="J20" s="44">
        <f>'Life Tables'!AB100</f>
        <v>22.902366290979625</v>
      </c>
      <c r="K20" s="45">
        <f>'Life Tables'!AB122</f>
        <v>23.918252033784718</v>
      </c>
    </row>
    <row r="21" spans="1:11" x14ac:dyDescent="0.2">
      <c r="A21" s="9" t="s">
        <v>13</v>
      </c>
      <c r="B21" s="44">
        <f>'Life Tables'!N35</f>
        <v>0</v>
      </c>
      <c r="C21" s="44">
        <f>'Life Tables'!N57</f>
        <v>18.737841414774788</v>
      </c>
      <c r="D21" s="44">
        <f>'Life Tables'!N79</f>
        <v>19.714785033387862</v>
      </c>
      <c r="E21" s="44">
        <f>'Life Tables'!N101</f>
        <v>21.047100439935377</v>
      </c>
      <c r="F21" s="44">
        <f>'Life Tables'!N123</f>
        <v>21.851568257986774</v>
      </c>
      <c r="G21" s="44">
        <f>'Life Tables'!AB35</f>
        <v>14.648920218511092</v>
      </c>
      <c r="H21" s="44">
        <f>'Life Tables'!AB57</f>
        <v>16.626105736259664</v>
      </c>
      <c r="I21" s="44">
        <f>'Life Tables'!AB79</f>
        <v>17.762213024128371</v>
      </c>
      <c r="J21" s="44">
        <f>'Life Tables'!AB101</f>
        <v>19.198358482511409</v>
      </c>
      <c r="K21" s="45">
        <f>'Life Tables'!AB123</f>
        <v>20.090045455983805</v>
      </c>
    </row>
    <row r="22" spans="1:11" x14ac:dyDescent="0.2">
      <c r="A22" s="9" t="s">
        <v>14</v>
      </c>
      <c r="B22" s="44">
        <f>'Life Tables'!N36</f>
        <v>0</v>
      </c>
      <c r="C22" s="44">
        <f>'Life Tables'!N58</f>
        <v>15.411560715008362</v>
      </c>
      <c r="D22" s="44">
        <f>'Life Tables'!N80</f>
        <v>16.228937541027907</v>
      </c>
      <c r="E22" s="44">
        <f>'Life Tables'!N102</f>
        <v>17.346726107852792</v>
      </c>
      <c r="F22" s="44">
        <f>'Life Tables'!N124</f>
        <v>18.050002507709841</v>
      </c>
      <c r="G22" s="44">
        <f>'Life Tables'!AB36</f>
        <v>11.964410318252687</v>
      </c>
      <c r="H22" s="44">
        <f>'Life Tables'!AB58</f>
        <v>13.56436725908681</v>
      </c>
      <c r="I22" s="44">
        <f>'Life Tables'!AB80</f>
        <v>14.524803830737968</v>
      </c>
      <c r="J22" s="44">
        <f>'Life Tables'!AB102</f>
        <v>15.701575158947731</v>
      </c>
      <c r="K22" s="45">
        <f>'Life Tables'!AB124</f>
        <v>16.473233619246333</v>
      </c>
    </row>
    <row r="23" spans="1:11" x14ac:dyDescent="0.2">
      <c r="A23" s="9" t="s">
        <v>15</v>
      </c>
      <c r="B23" s="44">
        <f>'Life Tables'!N37</f>
        <v>0</v>
      </c>
      <c r="C23" s="44">
        <f>'Life Tables'!N59</f>
        <v>12.115717498796476</v>
      </c>
      <c r="D23" s="44">
        <f>'Life Tables'!N81</f>
        <v>12.779220612468816</v>
      </c>
      <c r="E23" s="44">
        <f>'Life Tables'!N103</f>
        <v>13.676716060236153</v>
      </c>
      <c r="F23" s="44">
        <f>'Life Tables'!N125</f>
        <v>14.268400661330173</v>
      </c>
      <c r="G23" s="44">
        <f>'Life Tables'!AB37</f>
        <v>9.3999938159257841</v>
      </c>
      <c r="H23" s="44">
        <f>'Life Tables'!AB59</f>
        <v>10.62761384258569</v>
      </c>
      <c r="I23" s="44">
        <f>'Life Tables'!AB81</f>
        <v>11.375692656594746</v>
      </c>
      <c r="J23" s="44">
        <f>'Life Tables'!AB103</f>
        <v>12.291549949114614</v>
      </c>
      <c r="K23" s="45">
        <f>'Life Tables'!AB125</f>
        <v>12.901972687770643</v>
      </c>
    </row>
    <row r="24" spans="1:11" x14ac:dyDescent="0.2">
      <c r="A24" s="9" t="s">
        <v>16</v>
      </c>
      <c r="B24" s="44">
        <f>'Life Tables'!N38</f>
        <v>0</v>
      </c>
      <c r="C24" s="44">
        <f>'Life Tables'!N60</f>
        <v>9.3643388552665705</v>
      </c>
      <c r="D24" s="44">
        <f>'Life Tables'!N82</f>
        <v>9.833309304256046</v>
      </c>
      <c r="E24" s="44">
        <f>'Life Tables'!N104</f>
        <v>10.492232235141655</v>
      </c>
      <c r="F24" s="44">
        <f>'Life Tables'!N126</f>
        <v>10.937395092043522</v>
      </c>
      <c r="G24" s="44">
        <f>'Life Tables'!AB38</f>
        <v>7.3730786676268911</v>
      </c>
      <c r="H24" s="44">
        <f>'Life Tables'!AB60</f>
        <v>8.3030283319444287</v>
      </c>
      <c r="I24" s="44">
        <f>'Life Tables'!AB82</f>
        <v>8.8044041395630401</v>
      </c>
      <c r="J24" s="44">
        <f>'Life Tables'!AB104</f>
        <v>9.4640265202339204</v>
      </c>
      <c r="K24" s="45">
        <f>'Life Tables'!AB126</f>
        <v>9.91001602901982</v>
      </c>
    </row>
    <row r="25" spans="1:11" x14ac:dyDescent="0.2">
      <c r="A25" s="9" t="s">
        <v>17</v>
      </c>
      <c r="B25" s="44">
        <f>'Life Tables'!N39</f>
        <v>0</v>
      </c>
      <c r="C25" s="44">
        <f>'Life Tables'!N61</f>
        <v>6.9540689088645937</v>
      </c>
      <c r="D25" s="44">
        <f>'Life Tables'!N83</f>
        <v>7.2191119656198772</v>
      </c>
      <c r="E25" s="44">
        <f>'Life Tables'!N105</f>
        <v>7.6373751692990295</v>
      </c>
      <c r="F25" s="44">
        <f>'Life Tables'!N127</f>
        <v>7.938316325409728</v>
      </c>
      <c r="G25" s="44">
        <f>'Life Tables'!AB39</f>
        <v>5.7234834036746731</v>
      </c>
      <c r="H25" s="44">
        <f>'Life Tables'!AB61</f>
        <v>6.3176218278615801</v>
      </c>
      <c r="I25" s="44">
        <f>'Life Tables'!AB83</f>
        <v>6.6108888774851913</v>
      </c>
      <c r="J25" s="44">
        <f>'Life Tables'!AB105</f>
        <v>7.0463781283893034</v>
      </c>
      <c r="K25" s="45">
        <f>'Life Tables'!AB127</f>
        <v>7.3276535084714407</v>
      </c>
    </row>
    <row r="26" spans="1:11" x14ac:dyDescent="0.2">
      <c r="A26" s="10" t="s">
        <v>18</v>
      </c>
      <c r="B26" s="46">
        <f>'Life Tables'!N40</f>
        <v>0</v>
      </c>
      <c r="C26" s="46">
        <f>'Life Tables'!N62</f>
        <v>5.1239999999999997</v>
      </c>
      <c r="D26" s="46">
        <f>'Life Tables'!N84</f>
        <v>5.1989999999999998</v>
      </c>
      <c r="E26" s="46">
        <f>'Life Tables'!N106</f>
        <v>5.4390000000000009</v>
      </c>
      <c r="F26" s="46">
        <f>'Life Tables'!N128</f>
        <v>5.53125</v>
      </c>
      <c r="G26" s="46">
        <f>'Life Tables'!AB40</f>
        <v>4.7774999999999999</v>
      </c>
      <c r="H26" s="46">
        <f>'Life Tables'!AB62</f>
        <v>5.0490000000000004</v>
      </c>
      <c r="I26" s="46">
        <f>'Life Tables'!AB84</f>
        <v>5.1239999999999997</v>
      </c>
      <c r="J26" s="46">
        <f>'Life Tables'!AB106</f>
        <v>5.3639999999999999</v>
      </c>
      <c r="K26" s="47">
        <f>'Life Tables'!AB128</f>
        <v>5.4562499999999998</v>
      </c>
    </row>
    <row r="28" spans="1:11" x14ac:dyDescent="0.2">
      <c r="A28" s="177" t="s">
        <v>118</v>
      </c>
      <c r="B28" s="178"/>
      <c r="C28" s="178"/>
      <c r="D28" s="178"/>
      <c r="E28" s="179"/>
    </row>
    <row r="29" spans="1:11" x14ac:dyDescent="0.2">
      <c r="A29" s="180"/>
      <c r="B29" s="181"/>
      <c r="C29" s="181"/>
      <c r="D29" s="181"/>
      <c r="E29" s="182"/>
    </row>
    <row r="30" spans="1:11" x14ac:dyDescent="0.2">
      <c r="A30" s="183"/>
      <c r="B30" s="184"/>
      <c r="C30" s="184"/>
      <c r="D30" s="184"/>
      <c r="E30" s="185"/>
    </row>
    <row r="31" spans="1:11" ht="15" customHeight="1" x14ac:dyDescent="0.2"/>
    <row r="32" spans="1:11" ht="15" x14ac:dyDescent="0.25">
      <c r="A32" s="54" t="s">
        <v>144</v>
      </c>
    </row>
    <row r="33" spans="1:6" ht="25.5" x14ac:dyDescent="0.2">
      <c r="A33" s="163" t="s">
        <v>64</v>
      </c>
      <c r="B33" s="33" t="s">
        <v>52</v>
      </c>
      <c r="C33" s="33" t="s">
        <v>49</v>
      </c>
      <c r="D33" s="131" t="s">
        <v>110</v>
      </c>
      <c r="E33" s="37" t="s">
        <v>111</v>
      </c>
    </row>
    <row r="34" spans="1:6" x14ac:dyDescent="0.2">
      <c r="A34" s="164"/>
      <c r="B34" s="42" t="str">
        <f>B6</f>
        <v>S1</v>
      </c>
      <c r="C34" s="73">
        <f>SUM(Inputs!G57:G74)</f>
        <v>3959316</v>
      </c>
      <c r="D34" s="63">
        <f t="shared" ref="D34:D43" si="0">C34/SUM($C$34:$C$43)</f>
        <v>7.1638401972697899E-2</v>
      </c>
      <c r="E34" s="45">
        <f>HLOOKUP(B34,$B$6:$K$26,4,0)</f>
        <v>0</v>
      </c>
    </row>
    <row r="35" spans="1:6" x14ac:dyDescent="0.2">
      <c r="A35" s="164"/>
      <c r="B35" s="42" t="str">
        <f>C6</f>
        <v>S2</v>
      </c>
      <c r="C35" s="73">
        <f>SUM(Inputs!H57:H74)</f>
        <v>6331048</v>
      </c>
      <c r="D35" s="63">
        <f t="shared" si="0"/>
        <v>0.11455164516609564</v>
      </c>
      <c r="E35" s="45">
        <f t="shared" ref="E35:E43" si="1">HLOOKUP(B35,$B$6:$K$26,4,0)</f>
        <v>70.344928147144799</v>
      </c>
    </row>
    <row r="36" spans="1:6" x14ac:dyDescent="0.2">
      <c r="A36" s="164"/>
      <c r="B36" s="42" t="str">
        <f>D6</f>
        <v>S3</v>
      </c>
      <c r="C36" s="73">
        <f>SUM(Inputs!I57:I74)</f>
        <v>6474305</v>
      </c>
      <c r="D36" s="63">
        <f t="shared" si="0"/>
        <v>0.11714368443535396</v>
      </c>
      <c r="E36" s="45">
        <f t="shared" si="1"/>
        <v>72.213544204351976</v>
      </c>
    </row>
    <row r="37" spans="1:6" x14ac:dyDescent="0.2">
      <c r="A37" s="164"/>
      <c r="B37" s="42" t="str">
        <f>E6</f>
        <v>S4</v>
      </c>
      <c r="C37" s="73">
        <f>SUM(Inputs!J57:J74)</f>
        <v>6194904</v>
      </c>
      <c r="D37" s="63">
        <f t="shared" si="0"/>
        <v>0.11208830589280425</v>
      </c>
      <c r="E37" s="45">
        <f t="shared" si="1"/>
        <v>75.597859352178702</v>
      </c>
    </row>
    <row r="38" spans="1:6" x14ac:dyDescent="0.2">
      <c r="A38" s="164"/>
      <c r="B38" s="42" t="str">
        <f>F6</f>
        <v>S5</v>
      </c>
      <c r="C38" s="73">
        <f>SUM(Inputs!K57:K74)</f>
        <v>6501111</v>
      </c>
      <c r="D38" s="63">
        <f t="shared" si="0"/>
        <v>0.11762870230290486</v>
      </c>
      <c r="E38" s="45">
        <f t="shared" si="1"/>
        <v>77.323143845980766</v>
      </c>
    </row>
    <row r="39" spans="1:6" x14ac:dyDescent="0.2">
      <c r="A39" s="164"/>
      <c r="B39" s="42" t="str">
        <f>G6</f>
        <v>N1</v>
      </c>
      <c r="C39" s="73">
        <f>SUM(Inputs!L57:L74)</f>
        <v>7279927</v>
      </c>
      <c r="D39" s="63">
        <f t="shared" si="0"/>
        <v>0.13172031147751195</v>
      </c>
      <c r="E39" s="45">
        <f t="shared" si="1"/>
        <v>61.925213745047813</v>
      </c>
    </row>
    <row r="40" spans="1:6" x14ac:dyDescent="0.2">
      <c r="A40" s="164"/>
      <c r="B40" s="42" t="str">
        <f>H6</f>
        <v>N2</v>
      </c>
      <c r="C40" s="73">
        <f>SUM(Inputs!M57:M74)</f>
        <v>5050982</v>
      </c>
      <c r="D40" s="63">
        <f t="shared" si="0"/>
        <v>9.1390603546890825E-2</v>
      </c>
      <c r="E40" s="45">
        <f t="shared" si="1"/>
        <v>66.81695247332172</v>
      </c>
    </row>
    <row r="41" spans="1:6" x14ac:dyDescent="0.2">
      <c r="A41" s="164"/>
      <c r="B41" s="42" t="str">
        <f>I6</f>
        <v>N3</v>
      </c>
      <c r="C41" s="73">
        <f>SUM(Inputs!N57:N74)</f>
        <v>4616011</v>
      </c>
      <c r="D41" s="63">
        <f t="shared" si="0"/>
        <v>8.3520398858892606E-2</v>
      </c>
      <c r="E41" s="45">
        <f t="shared" si="1"/>
        <v>68.975036101886801</v>
      </c>
    </row>
    <row r="42" spans="1:6" x14ac:dyDescent="0.2">
      <c r="A42" s="164"/>
      <c r="B42" s="42" t="str">
        <f>J6</f>
        <v>N4</v>
      </c>
      <c r="C42" s="73">
        <f>SUM(Inputs!O57:O74)</f>
        <v>4701015</v>
      </c>
      <c r="D42" s="63">
        <f t="shared" si="0"/>
        <v>8.5058429852449879E-2</v>
      </c>
      <c r="E42" s="45">
        <f t="shared" si="1"/>
        <v>72.648214965877315</v>
      </c>
    </row>
    <row r="43" spans="1:6" x14ac:dyDescent="0.2">
      <c r="A43" s="165"/>
      <c r="B43" s="43" t="str">
        <f>K6</f>
        <v>N5</v>
      </c>
      <c r="C43" s="74">
        <f>SUM(Inputs!P57:P74)</f>
        <v>4159448</v>
      </c>
      <c r="D43" s="64">
        <f t="shared" si="0"/>
        <v>7.5259516494398118E-2</v>
      </c>
      <c r="E43" s="47">
        <f t="shared" si="1"/>
        <v>74.561155997724143</v>
      </c>
    </row>
    <row r="45" spans="1:6" x14ac:dyDescent="0.2">
      <c r="A45" s="62" t="s">
        <v>82</v>
      </c>
    </row>
    <row r="46" spans="1:6" ht="25.5" x14ac:dyDescent="0.2">
      <c r="A46" s="50" t="s">
        <v>64</v>
      </c>
      <c r="B46" s="50" t="s">
        <v>78</v>
      </c>
      <c r="C46" s="33" t="s">
        <v>49</v>
      </c>
      <c r="D46" s="131" t="s">
        <v>110</v>
      </c>
      <c r="E46" s="29" t="s">
        <v>79</v>
      </c>
      <c r="F46" s="37" t="s">
        <v>111</v>
      </c>
    </row>
    <row r="47" spans="1:6" x14ac:dyDescent="0.2">
      <c r="A47" s="141">
        <v>1</v>
      </c>
      <c r="B47" s="141" t="e">
        <f>VLOOKUP(A47,$A$34:$E$43,2,FALSE)</f>
        <v>#N/A</v>
      </c>
      <c r="C47" s="142" t="e">
        <f>VLOOKUP(A47,$A$34:$E$43,3,FALSE)</f>
        <v>#N/A</v>
      </c>
      <c r="D47" s="143" t="e">
        <f>C47/SUM($C$47:$C$56)</f>
        <v>#N/A</v>
      </c>
      <c r="E47" s="150"/>
      <c r="F47" s="144"/>
    </row>
    <row r="48" spans="1:6" x14ac:dyDescent="0.2">
      <c r="A48" s="59">
        <v>2</v>
      </c>
      <c r="B48" s="59" t="e">
        <f t="shared" ref="B48:B56" si="2">VLOOKUP(A48,$A$34:$E$43,2,FALSE)</f>
        <v>#N/A</v>
      </c>
      <c r="C48" s="42" t="e">
        <f t="shared" ref="C48:C56" si="3">VLOOKUP(A48,$A$34:$E$43,3,FALSE)</f>
        <v>#N/A</v>
      </c>
      <c r="D48" s="63" t="e">
        <f t="shared" ref="D48:D56" si="4">C48/SUM($C$34:$C$43)</f>
        <v>#N/A</v>
      </c>
      <c r="E48" s="129"/>
      <c r="F48" s="145"/>
    </row>
    <row r="49" spans="1:6" x14ac:dyDescent="0.2">
      <c r="A49" s="59">
        <v>3</v>
      </c>
      <c r="B49" s="59" t="e">
        <f t="shared" si="2"/>
        <v>#N/A</v>
      </c>
      <c r="C49" s="42" t="e">
        <f t="shared" si="3"/>
        <v>#N/A</v>
      </c>
      <c r="D49" s="63" t="e">
        <f t="shared" si="4"/>
        <v>#N/A</v>
      </c>
      <c r="E49" s="129"/>
      <c r="F49" s="145"/>
    </row>
    <row r="50" spans="1:6" x14ac:dyDescent="0.2">
      <c r="A50" s="59">
        <v>4</v>
      </c>
      <c r="B50" s="59" t="e">
        <f t="shared" si="2"/>
        <v>#N/A</v>
      </c>
      <c r="C50" s="42" t="e">
        <f t="shared" si="3"/>
        <v>#N/A</v>
      </c>
      <c r="D50" s="63" t="e">
        <f t="shared" si="4"/>
        <v>#N/A</v>
      </c>
      <c r="E50" s="129"/>
      <c r="F50" s="145"/>
    </row>
    <row r="51" spans="1:6" x14ac:dyDescent="0.2">
      <c r="A51" s="59">
        <v>5</v>
      </c>
      <c r="B51" s="59" t="e">
        <f t="shared" si="2"/>
        <v>#N/A</v>
      </c>
      <c r="C51" s="42" t="e">
        <f t="shared" si="3"/>
        <v>#N/A</v>
      </c>
      <c r="D51" s="63" t="e">
        <f t="shared" si="4"/>
        <v>#N/A</v>
      </c>
      <c r="E51" s="129"/>
      <c r="F51" s="145"/>
    </row>
    <row r="52" spans="1:6" x14ac:dyDescent="0.2">
      <c r="A52" s="59">
        <v>6</v>
      </c>
      <c r="B52" s="59" t="e">
        <f t="shared" si="2"/>
        <v>#N/A</v>
      </c>
      <c r="C52" s="42" t="e">
        <f t="shared" si="3"/>
        <v>#N/A</v>
      </c>
      <c r="D52" s="63" t="e">
        <f t="shared" si="4"/>
        <v>#N/A</v>
      </c>
      <c r="E52" s="129"/>
      <c r="F52" s="145"/>
    </row>
    <row r="53" spans="1:6" x14ac:dyDescent="0.2">
      <c r="A53" s="59">
        <v>7</v>
      </c>
      <c r="B53" s="59" t="e">
        <f t="shared" si="2"/>
        <v>#N/A</v>
      </c>
      <c r="C53" s="42" t="e">
        <f t="shared" si="3"/>
        <v>#N/A</v>
      </c>
      <c r="D53" s="63" t="e">
        <f t="shared" si="4"/>
        <v>#N/A</v>
      </c>
      <c r="E53" s="129"/>
      <c r="F53" s="145"/>
    </row>
    <row r="54" spans="1:6" x14ac:dyDescent="0.2">
      <c r="A54" s="59">
        <v>8</v>
      </c>
      <c r="B54" s="59" t="e">
        <f t="shared" si="2"/>
        <v>#N/A</v>
      </c>
      <c r="C54" s="42" t="e">
        <f t="shared" si="3"/>
        <v>#N/A</v>
      </c>
      <c r="D54" s="63" t="e">
        <f t="shared" si="4"/>
        <v>#N/A</v>
      </c>
      <c r="E54" s="129"/>
      <c r="F54" s="145"/>
    </row>
    <row r="55" spans="1:6" x14ac:dyDescent="0.2">
      <c r="A55" s="59">
        <v>9</v>
      </c>
      <c r="B55" s="59" t="e">
        <f t="shared" si="2"/>
        <v>#N/A</v>
      </c>
      <c r="C55" s="42" t="e">
        <f t="shared" si="3"/>
        <v>#N/A</v>
      </c>
      <c r="D55" s="63" t="e">
        <f t="shared" si="4"/>
        <v>#N/A</v>
      </c>
      <c r="E55" s="129"/>
      <c r="F55" s="145"/>
    </row>
    <row r="56" spans="1:6" x14ac:dyDescent="0.2">
      <c r="A56" s="60">
        <v>10</v>
      </c>
      <c r="B56" s="60" t="e">
        <f t="shared" si="2"/>
        <v>#N/A</v>
      </c>
      <c r="C56" s="43" t="e">
        <f t="shared" si="3"/>
        <v>#N/A</v>
      </c>
      <c r="D56" s="64" t="e">
        <f t="shared" si="4"/>
        <v>#N/A</v>
      </c>
      <c r="E56" s="130"/>
      <c r="F56" s="146"/>
    </row>
    <row r="58" spans="1:6" x14ac:dyDescent="0.2">
      <c r="A58" s="50" t="s">
        <v>80</v>
      </c>
      <c r="B58" s="118"/>
    </row>
    <row r="59" spans="1:6" x14ac:dyDescent="0.2">
      <c r="A59" s="51" t="s">
        <v>81</v>
      </c>
      <c r="B59" s="119"/>
    </row>
    <row r="60" spans="1:6" x14ac:dyDescent="0.2">
      <c r="A60" s="51" t="s">
        <v>67</v>
      </c>
      <c r="B60" s="119"/>
    </row>
    <row r="61" spans="1:6" x14ac:dyDescent="0.2">
      <c r="A61" s="52" t="s">
        <v>68</v>
      </c>
      <c r="B61" s="120"/>
    </row>
    <row r="63" spans="1:6" ht="14.25" customHeight="1" x14ac:dyDescent="0.2">
      <c r="A63" s="177" t="s">
        <v>117</v>
      </c>
      <c r="B63" s="178"/>
      <c r="C63" s="178"/>
      <c r="D63" s="179"/>
    </row>
    <row r="64" spans="1:6" ht="14.25" customHeight="1" x14ac:dyDescent="0.2">
      <c r="A64" s="180"/>
      <c r="B64" s="181"/>
      <c r="C64" s="181"/>
      <c r="D64" s="182"/>
    </row>
    <row r="65" spans="1:4" ht="29.25" customHeight="1" x14ac:dyDescent="0.2">
      <c r="A65" s="183"/>
      <c r="B65" s="184"/>
      <c r="C65" s="184"/>
      <c r="D65" s="185"/>
    </row>
    <row r="67" spans="1:4" x14ac:dyDescent="0.2">
      <c r="A67" s="62" t="s">
        <v>71</v>
      </c>
    </row>
    <row r="68" spans="1:4" ht="25.5" x14ac:dyDescent="0.2">
      <c r="A68" s="50" t="s">
        <v>52</v>
      </c>
      <c r="B68" s="33" t="s">
        <v>49</v>
      </c>
      <c r="C68" s="33" t="s">
        <v>111</v>
      </c>
      <c r="D68" s="68" t="s">
        <v>119</v>
      </c>
    </row>
    <row r="69" spans="1:4" x14ac:dyDescent="0.2">
      <c r="A69" s="51" t="str">
        <f t="shared" ref="A69:B78" si="5">B34</f>
        <v>S1</v>
      </c>
      <c r="B69" s="73">
        <f t="shared" si="5"/>
        <v>3959316</v>
      </c>
      <c r="C69" s="67">
        <f>HLOOKUP(B34,$B$6:$K$26,4,0)</f>
        <v>0</v>
      </c>
      <c r="D69" s="94" t="e">
        <f t="shared" ref="D69:D78" si="6">IF(atkinson_e=1,(C69^(1/$B$79))^B69,C69^(1-atkinson_e)*B69)</f>
        <v>#DIV/0!</v>
      </c>
    </row>
    <row r="70" spans="1:4" x14ac:dyDescent="0.2">
      <c r="A70" s="51" t="str">
        <f t="shared" si="5"/>
        <v>S2</v>
      </c>
      <c r="B70" s="73">
        <f t="shared" si="5"/>
        <v>6331048</v>
      </c>
      <c r="C70" s="67">
        <f t="shared" ref="C70:C78" si="7">HLOOKUP(B35,$B$6:$K$26,4,0)</f>
        <v>70.344928147144799</v>
      </c>
      <c r="D70" s="94">
        <f t="shared" si="6"/>
        <v>1.500999311019689E-10</v>
      </c>
    </row>
    <row r="71" spans="1:4" x14ac:dyDescent="0.2">
      <c r="A71" s="51" t="str">
        <f t="shared" si="5"/>
        <v>S3</v>
      </c>
      <c r="B71" s="73">
        <f t="shared" si="5"/>
        <v>6474305</v>
      </c>
      <c r="C71" s="67">
        <f t="shared" si="7"/>
        <v>72.213544204351976</v>
      </c>
      <c r="D71" s="94">
        <f t="shared" si="6"/>
        <v>1.2123421664429494E-10</v>
      </c>
    </row>
    <row r="72" spans="1:4" x14ac:dyDescent="0.2">
      <c r="A72" s="51" t="str">
        <f t="shared" si="5"/>
        <v>S4</v>
      </c>
      <c r="B72" s="73">
        <f t="shared" si="5"/>
        <v>6194904</v>
      </c>
      <c r="C72" s="67">
        <f t="shared" si="7"/>
        <v>75.597859352178702</v>
      </c>
      <c r="D72" s="94">
        <f t="shared" si="6"/>
        <v>7.6815541767978499E-11</v>
      </c>
    </row>
    <row r="73" spans="1:4" x14ac:dyDescent="0.2">
      <c r="A73" s="51" t="str">
        <f t="shared" si="5"/>
        <v>S5</v>
      </c>
      <c r="B73" s="73">
        <f t="shared" si="5"/>
        <v>6501111</v>
      </c>
      <c r="C73" s="67">
        <f t="shared" si="7"/>
        <v>77.323143845980766</v>
      </c>
      <c r="D73" s="94">
        <f t="shared" si="6"/>
        <v>6.5796387520732332E-11</v>
      </c>
    </row>
    <row r="74" spans="1:4" x14ac:dyDescent="0.2">
      <c r="A74" s="51" t="str">
        <f t="shared" si="5"/>
        <v>N1</v>
      </c>
      <c r="B74" s="73">
        <f t="shared" si="5"/>
        <v>7279927</v>
      </c>
      <c r="C74" s="67">
        <f t="shared" si="7"/>
        <v>61.925213745047813</v>
      </c>
      <c r="D74" s="94">
        <f t="shared" si="6"/>
        <v>5.4365000419914493E-10</v>
      </c>
    </row>
    <row r="75" spans="1:4" x14ac:dyDescent="0.2">
      <c r="A75" s="51" t="str">
        <f t="shared" si="5"/>
        <v>N2</v>
      </c>
      <c r="B75" s="73">
        <f t="shared" si="5"/>
        <v>5050982</v>
      </c>
      <c r="C75" s="67">
        <f t="shared" si="7"/>
        <v>66.81695247332172</v>
      </c>
      <c r="D75" s="94">
        <f t="shared" si="6"/>
        <v>1.9028118567199103E-10</v>
      </c>
    </row>
    <row r="76" spans="1:4" x14ac:dyDescent="0.2">
      <c r="A76" s="51" t="str">
        <f t="shared" si="5"/>
        <v>N3</v>
      </c>
      <c r="B76" s="73">
        <f t="shared" si="5"/>
        <v>4616011</v>
      </c>
      <c r="C76" s="67">
        <f t="shared" si="7"/>
        <v>68.975036101886801</v>
      </c>
      <c r="D76" s="94">
        <f t="shared" si="6"/>
        <v>1.306289412527752E-10</v>
      </c>
    </row>
    <row r="77" spans="1:4" x14ac:dyDescent="0.2">
      <c r="A77" s="51" t="str">
        <f t="shared" si="5"/>
        <v>N4</v>
      </c>
      <c r="B77" s="73">
        <f t="shared" si="5"/>
        <v>4701015</v>
      </c>
      <c r="C77" s="67">
        <f t="shared" si="7"/>
        <v>72.648214965877315</v>
      </c>
      <c r="D77" s="94">
        <f t="shared" si="6"/>
        <v>8.3400202901769755E-11</v>
      </c>
    </row>
    <row r="78" spans="1:4" x14ac:dyDescent="0.2">
      <c r="A78" s="51" t="str">
        <f t="shared" si="5"/>
        <v>N5</v>
      </c>
      <c r="B78" s="73">
        <f t="shared" si="5"/>
        <v>4159448</v>
      </c>
      <c r="C78" s="67">
        <f t="shared" si="7"/>
        <v>74.561155997724143</v>
      </c>
      <c r="D78" s="94">
        <f t="shared" si="6"/>
        <v>5.8401231467708578E-11</v>
      </c>
    </row>
    <row r="79" spans="1:4" x14ac:dyDescent="0.2">
      <c r="A79" s="65" t="s">
        <v>65</v>
      </c>
      <c r="B79" s="95">
        <f>SUM(B69:B78)</f>
        <v>55268067</v>
      </c>
      <c r="C79" s="99"/>
      <c r="D79" s="97" t="e">
        <f>SUM(D69:D78)</f>
        <v>#DIV/0!</v>
      </c>
    </row>
    <row r="80" spans="1:4" x14ac:dyDescent="0.2">
      <c r="A80" s="66" t="s">
        <v>66</v>
      </c>
      <c r="B80" s="100"/>
      <c r="C80" s="96">
        <f>SUMPRODUCT(B69:B78/SUM(B69:B78),C69:C78)</f>
        <v>65.901397164350044</v>
      </c>
      <c r="D80" s="98" t="e">
        <f>D79/B79</f>
        <v>#DIV/0!</v>
      </c>
    </row>
    <row r="82" spans="1:4" x14ac:dyDescent="0.2">
      <c r="A82" s="50" t="s">
        <v>69</v>
      </c>
      <c r="B82" s="169">
        <v>10</v>
      </c>
      <c r="C82" t="s">
        <v>124</v>
      </c>
    </row>
    <row r="83" spans="1:4" ht="15.75" x14ac:dyDescent="0.3">
      <c r="A83" s="51" t="s">
        <v>75</v>
      </c>
      <c r="B83" s="45" t="e">
        <f>IF(atkinson_e=1,PRODUCT(D69:D78),D80^(1/(1-atkinson_e)))</f>
        <v>#DIV/0!</v>
      </c>
      <c r="C83" t="s">
        <v>121</v>
      </c>
    </row>
    <row r="84" spans="1:4" x14ac:dyDescent="0.2">
      <c r="A84" s="52" t="s">
        <v>70</v>
      </c>
      <c r="B84" s="132" t="e">
        <f>1-(B83/C80)</f>
        <v>#DIV/0!</v>
      </c>
      <c r="C84" t="s">
        <v>120</v>
      </c>
    </row>
    <row r="86" spans="1:4" x14ac:dyDescent="0.2">
      <c r="A86" s="62" t="s">
        <v>72</v>
      </c>
    </row>
    <row r="87" spans="1:4" ht="25.5" x14ac:dyDescent="0.2">
      <c r="A87" s="50" t="s">
        <v>52</v>
      </c>
      <c r="B87" s="33" t="s">
        <v>49</v>
      </c>
      <c r="C87" s="33" t="s">
        <v>111</v>
      </c>
      <c r="D87" s="68" t="s">
        <v>119</v>
      </c>
    </row>
    <row r="88" spans="1:4" x14ac:dyDescent="0.2">
      <c r="A88" s="51" t="str">
        <f t="shared" ref="A88:C97" si="8">A69</f>
        <v>S1</v>
      </c>
      <c r="B88" s="73">
        <f t="shared" si="8"/>
        <v>3959316</v>
      </c>
      <c r="C88" s="67">
        <f t="shared" si="8"/>
        <v>0</v>
      </c>
      <c r="D88" s="94">
        <f t="shared" ref="D88:D97" si="9">EXP((-1)*kolm_a*C88)*B88</f>
        <v>3959316</v>
      </c>
    </row>
    <row r="89" spans="1:4" x14ac:dyDescent="0.2">
      <c r="A89" s="51" t="str">
        <f t="shared" si="8"/>
        <v>S2</v>
      </c>
      <c r="B89" s="73">
        <f t="shared" si="8"/>
        <v>6331048</v>
      </c>
      <c r="C89" s="67">
        <f t="shared" si="8"/>
        <v>70.344928147144799</v>
      </c>
      <c r="D89" s="94">
        <f t="shared" si="9"/>
        <v>4.9135206022939508</v>
      </c>
    </row>
    <row r="90" spans="1:4" x14ac:dyDescent="0.2">
      <c r="A90" s="51" t="str">
        <f t="shared" si="8"/>
        <v>S3</v>
      </c>
      <c r="B90" s="73">
        <f t="shared" si="8"/>
        <v>6474305</v>
      </c>
      <c r="C90" s="67">
        <f t="shared" si="8"/>
        <v>72.213544204351976</v>
      </c>
      <c r="D90" s="94">
        <f t="shared" si="9"/>
        <v>3.4578360799892502</v>
      </c>
    </row>
    <row r="91" spans="1:4" x14ac:dyDescent="0.2">
      <c r="A91" s="51" t="str">
        <f t="shared" si="8"/>
        <v>S4</v>
      </c>
      <c r="B91" s="73">
        <f t="shared" si="8"/>
        <v>6194904</v>
      </c>
      <c r="C91" s="67">
        <f t="shared" si="8"/>
        <v>75.597859352178702</v>
      </c>
      <c r="D91" s="94">
        <f t="shared" si="9"/>
        <v>1.6814654521270127</v>
      </c>
    </row>
    <row r="92" spans="1:4" x14ac:dyDescent="0.2">
      <c r="A92" s="51" t="str">
        <f t="shared" si="8"/>
        <v>S5</v>
      </c>
      <c r="B92" s="73">
        <f t="shared" si="8"/>
        <v>6501111</v>
      </c>
      <c r="C92" s="67">
        <f t="shared" si="8"/>
        <v>77.323143845980766</v>
      </c>
      <c r="D92" s="94">
        <f t="shared" si="9"/>
        <v>1.2496392056124834</v>
      </c>
    </row>
    <row r="93" spans="1:4" x14ac:dyDescent="0.2">
      <c r="A93" s="51" t="str">
        <f t="shared" si="8"/>
        <v>N1</v>
      </c>
      <c r="B93" s="73">
        <f t="shared" si="8"/>
        <v>7279927</v>
      </c>
      <c r="C93" s="67">
        <f t="shared" si="8"/>
        <v>61.925213745047813</v>
      </c>
      <c r="D93" s="94">
        <f t="shared" si="9"/>
        <v>30.434859442200146</v>
      </c>
    </row>
    <row r="94" spans="1:4" x14ac:dyDescent="0.2">
      <c r="A94" s="51" t="str">
        <f t="shared" si="8"/>
        <v>N2</v>
      </c>
      <c r="B94" s="73">
        <f t="shared" si="8"/>
        <v>5050982</v>
      </c>
      <c r="C94" s="67">
        <f t="shared" si="8"/>
        <v>66.81695247332172</v>
      </c>
      <c r="D94" s="94">
        <f t="shared" si="9"/>
        <v>7.9383285508383823</v>
      </c>
    </row>
    <row r="95" spans="1:4" x14ac:dyDescent="0.2">
      <c r="A95" s="51" t="str">
        <f t="shared" si="8"/>
        <v>N3</v>
      </c>
      <c r="B95" s="73">
        <f t="shared" si="8"/>
        <v>4616011</v>
      </c>
      <c r="C95" s="67">
        <f t="shared" si="8"/>
        <v>68.975036101886801</v>
      </c>
      <c r="D95" s="94">
        <f t="shared" si="9"/>
        <v>4.711631552291399</v>
      </c>
    </row>
    <row r="96" spans="1:4" x14ac:dyDescent="0.2">
      <c r="A96" s="51" t="str">
        <f t="shared" si="8"/>
        <v>N4</v>
      </c>
      <c r="B96" s="73">
        <f t="shared" si="8"/>
        <v>4701015</v>
      </c>
      <c r="C96" s="67">
        <f t="shared" si="8"/>
        <v>72.648214965877315</v>
      </c>
      <c r="D96" s="94">
        <f t="shared" si="9"/>
        <v>2.3016954594148036</v>
      </c>
    </row>
    <row r="97" spans="1:4" x14ac:dyDescent="0.2">
      <c r="A97" s="51" t="str">
        <f t="shared" si="8"/>
        <v>N5</v>
      </c>
      <c r="B97" s="73">
        <f t="shared" si="8"/>
        <v>4159448</v>
      </c>
      <c r="C97" s="67">
        <f t="shared" si="8"/>
        <v>74.561155997724143</v>
      </c>
      <c r="D97" s="94">
        <f t="shared" si="9"/>
        <v>1.3891078847752822</v>
      </c>
    </row>
    <row r="98" spans="1:4" x14ac:dyDescent="0.2">
      <c r="A98" s="65" t="s">
        <v>65</v>
      </c>
      <c r="B98" s="95">
        <f>SUM(B88:B97)</f>
        <v>55268067</v>
      </c>
      <c r="C98" s="99"/>
      <c r="D98" s="97">
        <f>SUM(D88:D97)</f>
        <v>3959374.0780842295</v>
      </c>
    </row>
    <row r="99" spans="1:4" x14ac:dyDescent="0.2">
      <c r="A99" s="66" t="s">
        <v>66</v>
      </c>
      <c r="B99" s="100"/>
      <c r="C99" s="96">
        <f>SUMPRODUCT(B88:B97/SUM(B88:B97),C88:C97)</f>
        <v>65.901397164350044</v>
      </c>
      <c r="D99" s="98">
        <f>D98/B98</f>
        <v>7.1639452816112226E-2</v>
      </c>
    </row>
    <row r="101" spans="1:4" x14ac:dyDescent="0.2">
      <c r="A101" s="50" t="s">
        <v>73</v>
      </c>
      <c r="B101" s="169">
        <v>0.2</v>
      </c>
      <c r="C101" t="s">
        <v>125</v>
      </c>
    </row>
    <row r="102" spans="1:4" ht="15.75" x14ac:dyDescent="0.3">
      <c r="A102" s="51" t="s">
        <v>76</v>
      </c>
      <c r="B102" s="45">
        <f>(-1)*(1/kolm_a)*LN(D99)</f>
        <v>13.180546698924225</v>
      </c>
      <c r="C102" t="s">
        <v>122</v>
      </c>
    </row>
    <row r="103" spans="1:4" x14ac:dyDescent="0.2">
      <c r="A103" s="52" t="s">
        <v>74</v>
      </c>
      <c r="B103" s="47">
        <f>C99-B102</f>
        <v>52.720850465425819</v>
      </c>
      <c r="C103" t="s">
        <v>123</v>
      </c>
    </row>
  </sheetData>
  <mergeCells count="2">
    <mergeCell ref="A63:D65"/>
    <mergeCell ref="A28:E30"/>
  </mergeCells>
  <pageMargins left="0.7" right="0.7" top="0.75" bottom="0.75" header="0.3" footer="0.3"/>
  <pageSetup paperSize="9" orientation="portrait" r:id="rId1"/>
  <ignoredErrors>
    <ignoredError sqref="A11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 tint="0.59999389629810485"/>
  </sheetPr>
  <dimension ref="A1:F38"/>
  <sheetViews>
    <sheetView zoomScaleNormal="100" zoomScalePageLayoutView="90" workbookViewId="0"/>
  </sheetViews>
  <sheetFormatPr defaultColWidth="8.625" defaultRowHeight="14.25" x14ac:dyDescent="0.2"/>
  <cols>
    <col min="1" max="1" width="11.5" customWidth="1"/>
    <col min="2" max="2" width="12.875" customWidth="1"/>
    <col min="3" max="3" width="9.125" customWidth="1"/>
    <col min="4" max="4" width="13.125" customWidth="1"/>
    <col min="5" max="5" width="12.625" customWidth="1"/>
    <col min="7" max="7" width="11.875" customWidth="1"/>
    <col min="8" max="8" width="12.875" customWidth="1"/>
    <col min="9" max="9" width="13.625" customWidth="1"/>
    <col min="10" max="10" width="11.875" customWidth="1"/>
    <col min="12" max="12" width="13.625" bestFit="1" customWidth="1"/>
    <col min="13" max="13" width="10.5" customWidth="1"/>
    <col min="14" max="14" width="11" customWidth="1"/>
    <col min="15" max="16" width="10.375" customWidth="1"/>
  </cols>
  <sheetData>
    <row r="1" spans="1:6" ht="18" x14ac:dyDescent="0.25">
      <c r="A1" s="139" t="s">
        <v>140</v>
      </c>
    </row>
    <row r="2" spans="1:6" ht="18" x14ac:dyDescent="0.25">
      <c r="A2" s="139"/>
    </row>
    <row r="3" spans="1:6" ht="15.75" x14ac:dyDescent="0.25">
      <c r="A3" s="40" t="s">
        <v>148</v>
      </c>
    </row>
    <row r="5" spans="1:6" ht="15.75" x14ac:dyDescent="0.25">
      <c r="A5" s="40" t="s">
        <v>142</v>
      </c>
    </row>
    <row r="6" spans="1:6" x14ac:dyDescent="0.2">
      <c r="A6" s="1"/>
      <c r="B6" s="33" t="s">
        <v>48</v>
      </c>
      <c r="C6" s="33" t="s">
        <v>42</v>
      </c>
      <c r="D6" s="33" t="s">
        <v>43</v>
      </c>
      <c r="E6" s="33" t="s">
        <v>44</v>
      </c>
      <c r="F6" s="37" t="s">
        <v>45</v>
      </c>
    </row>
    <row r="7" spans="1:6" x14ac:dyDescent="0.2">
      <c r="A7" s="161" t="s">
        <v>111</v>
      </c>
      <c r="B7" s="46">
        <f>'Dist SES N&amp;S'!B9*Inputs!G75+Inputs!L75*'Dist SES N&amp;S'!G9</f>
        <v>40.110444762458172</v>
      </c>
      <c r="C7" s="46">
        <f>'Dist SES N&amp;S'!C9*Inputs!H75+Inputs!M75*'Dist SES N&amp;S'!H9</f>
        <v>68.779325031978331</v>
      </c>
      <c r="D7" s="46">
        <f>'Dist SES N&amp;S'!D9*Inputs!I75+Inputs!N75*'Dist SES N&amp;S'!I9</f>
        <v>70.865612456999756</v>
      </c>
      <c r="E7" s="46">
        <f>'Dist SES N&amp;S'!E9*Inputs!J75+Inputs!O75*'Dist SES N&amp;S'!J9</f>
        <v>74.325243200694047</v>
      </c>
      <c r="F7" s="47">
        <f>'Dist SES N&amp;S'!F9*Inputs!K75+Inputs!P75*'Dist SES N&amp;S'!K9</f>
        <v>76.245494462730292</v>
      </c>
    </row>
    <row r="9" spans="1:6" x14ac:dyDescent="0.2">
      <c r="A9" s="186" t="s">
        <v>77</v>
      </c>
      <c r="B9" s="187"/>
      <c r="C9" s="187"/>
      <c r="D9" s="187"/>
      <c r="E9" s="188"/>
    </row>
    <row r="10" spans="1:6" x14ac:dyDescent="0.2">
      <c r="A10" s="189"/>
      <c r="B10" s="190"/>
      <c r="C10" s="190"/>
      <c r="D10" s="190"/>
      <c r="E10" s="191"/>
    </row>
    <row r="11" spans="1:6" x14ac:dyDescent="0.2">
      <c r="A11" s="192"/>
      <c r="B11" s="193"/>
      <c r="C11" s="193"/>
      <c r="D11" s="193"/>
      <c r="E11" s="194"/>
    </row>
    <row r="13" spans="1:6" x14ac:dyDescent="0.2">
      <c r="A13" s="62" t="s">
        <v>116</v>
      </c>
      <c r="B13" s="61"/>
    </row>
    <row r="14" spans="1:6" ht="25.5" x14ac:dyDescent="0.2">
      <c r="A14" s="50" t="s">
        <v>78</v>
      </c>
      <c r="B14" s="29" t="s">
        <v>49</v>
      </c>
      <c r="C14" s="131" t="s">
        <v>110</v>
      </c>
      <c r="D14" s="29" t="s">
        <v>79</v>
      </c>
      <c r="E14" s="37" t="s">
        <v>111</v>
      </c>
    </row>
    <row r="15" spans="1:6" x14ac:dyDescent="0.2">
      <c r="A15" s="59">
        <v>1</v>
      </c>
      <c r="B15" s="73">
        <f>SUM(Inputs!B57:B74)</f>
        <v>11239243</v>
      </c>
      <c r="C15" s="63">
        <f>B15/SUM($B$15:$B$19)</f>
        <v>0.20335871345020987</v>
      </c>
      <c r="D15" s="44">
        <f>0.5*C15</f>
        <v>0.10167935672510493</v>
      </c>
      <c r="E15" s="45">
        <f>B7</f>
        <v>40.110444762458172</v>
      </c>
    </row>
    <row r="16" spans="1:6" x14ac:dyDescent="0.2">
      <c r="A16" s="59">
        <v>2</v>
      </c>
      <c r="B16" s="73">
        <f>SUM(Inputs!C57:C74)</f>
        <v>11382030</v>
      </c>
      <c r="C16" s="63">
        <f>B16/SUM($B$15:$B$19)</f>
        <v>0.20594224871298647</v>
      </c>
      <c r="D16" s="44">
        <f>0.5*C16+SUM($C$15:C15)</f>
        <v>0.30632983780670309</v>
      </c>
      <c r="E16" s="45">
        <f>C7</f>
        <v>68.779325031978331</v>
      </c>
    </row>
    <row r="17" spans="1:5" x14ac:dyDescent="0.2">
      <c r="A17" s="59">
        <v>3</v>
      </c>
      <c r="B17" s="73">
        <f>SUM(Inputs!D57:D74)</f>
        <v>11090316</v>
      </c>
      <c r="C17" s="63">
        <f>B17/SUM($B$15:$B$19)</f>
        <v>0.20066408329424656</v>
      </c>
      <c r="D17" s="44">
        <f>0.5*C17+SUM($C$15:C16)</f>
        <v>0.50963300381031962</v>
      </c>
      <c r="E17" s="45">
        <f>D7</f>
        <v>70.865612456999756</v>
      </c>
    </row>
    <row r="18" spans="1:5" x14ac:dyDescent="0.2">
      <c r="A18" s="59">
        <v>4</v>
      </c>
      <c r="B18" s="73">
        <f>SUM(Inputs!E57:E74)</f>
        <v>10895919</v>
      </c>
      <c r="C18" s="63">
        <f>B18/SUM($B$15:$B$19)</f>
        <v>0.19714673574525413</v>
      </c>
      <c r="D18" s="44">
        <f>0.5*C18+SUM($C$15:C17)</f>
        <v>0.70853841333006995</v>
      </c>
      <c r="E18" s="45">
        <f>E7</f>
        <v>74.325243200694047</v>
      </c>
    </row>
    <row r="19" spans="1:5" x14ac:dyDescent="0.2">
      <c r="A19" s="60">
        <v>5</v>
      </c>
      <c r="B19" s="74">
        <f>SUM(Inputs!F57:F74)</f>
        <v>10660559</v>
      </c>
      <c r="C19" s="64">
        <f>B19/SUM($B$15:$B$19)</f>
        <v>0.19288821879730297</v>
      </c>
      <c r="D19" s="46">
        <f>0.5*C19+SUM($C$15:C18)</f>
        <v>0.90355589060134844</v>
      </c>
      <c r="E19" s="47">
        <f>F7</f>
        <v>76.245494462730292</v>
      </c>
    </row>
    <row r="21" spans="1:5" x14ac:dyDescent="0.2">
      <c r="A21" s="50" t="s">
        <v>80</v>
      </c>
      <c r="B21" s="147">
        <f>E19-E15</f>
        <v>36.13504970027212</v>
      </c>
    </row>
    <row r="22" spans="1:5" x14ac:dyDescent="0.2">
      <c r="A22" s="51" t="s">
        <v>81</v>
      </c>
      <c r="B22" s="148">
        <f>E19/E15-1</f>
        <v>0.90088878132044869</v>
      </c>
    </row>
    <row r="23" spans="1:5" x14ac:dyDescent="0.2">
      <c r="A23" s="51" t="s">
        <v>67</v>
      </c>
      <c r="B23" s="148">
        <f>_xlfn.COVARIANCE.P(E15:E19,D15:D19)/_xlfn.VAR.P(D15:D19)</f>
        <v>38.987657796461917</v>
      </c>
    </row>
    <row r="24" spans="1:5" x14ac:dyDescent="0.2">
      <c r="A24" s="52" t="s">
        <v>68</v>
      </c>
      <c r="B24" s="149">
        <f>B23/SUMPRODUCT(C15:C19,E15:E19)</f>
        <v>0.59160593665763173</v>
      </c>
    </row>
    <row r="27" spans="1:5" ht="15" customHeight="1" x14ac:dyDescent="0.2"/>
    <row r="38" spans="6:6" x14ac:dyDescent="0.2">
      <c r="F38">
        <f>SUMPRODUCT(C15:C19,E15:E19)</f>
        <v>65.901397164350072</v>
      </c>
    </row>
  </sheetData>
  <mergeCells count="1">
    <mergeCell ref="A9:E1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theme="4" tint="0.59999389629810485"/>
  </sheetPr>
  <dimension ref="A1:Q1035"/>
  <sheetViews>
    <sheetView zoomScaleNormal="100" workbookViewId="0"/>
  </sheetViews>
  <sheetFormatPr defaultColWidth="8.875" defaultRowHeight="14.25" x14ac:dyDescent="0.2"/>
  <cols>
    <col min="1" max="1" width="9" customWidth="1"/>
    <col min="2" max="2" width="9.125" customWidth="1"/>
    <col min="3" max="3" width="9" customWidth="1"/>
    <col min="6" max="6" width="2.5" customWidth="1"/>
    <col min="7" max="7" width="11.125" customWidth="1"/>
    <col min="11" max="11" width="9.375" customWidth="1"/>
    <col min="12" max="12" width="2.5" customWidth="1"/>
    <col min="13" max="13" width="14.875" customWidth="1"/>
    <col min="16" max="16" width="10.125" customWidth="1"/>
    <col min="17" max="17" width="5" customWidth="1"/>
  </cols>
  <sheetData>
    <row r="1" spans="1:17" ht="18" x14ac:dyDescent="0.25">
      <c r="A1" s="139" t="s">
        <v>126</v>
      </c>
    </row>
    <row r="3" spans="1:17" ht="59.25" customHeight="1" x14ac:dyDescent="0.25">
      <c r="A3" s="195" t="s">
        <v>128</v>
      </c>
      <c r="B3" s="195"/>
      <c r="C3" s="195"/>
      <c r="D3" s="195"/>
      <c r="E3" s="195"/>
      <c r="F3" s="75"/>
      <c r="G3" s="195" t="s">
        <v>129</v>
      </c>
      <c r="H3" s="195"/>
      <c r="I3" s="195"/>
      <c r="J3" s="195"/>
      <c r="K3" s="195"/>
      <c r="L3" s="138"/>
      <c r="M3" s="195" t="s">
        <v>127</v>
      </c>
      <c r="N3" s="195"/>
      <c r="O3" s="195"/>
      <c r="P3" s="195"/>
      <c r="Q3" s="195"/>
    </row>
    <row r="21" spans="10:16" ht="48.75" customHeight="1" x14ac:dyDescent="0.25">
      <c r="J21" s="75"/>
      <c r="K21" s="75"/>
      <c r="M21" s="196" t="s">
        <v>145</v>
      </c>
      <c r="N21" s="196"/>
      <c r="O21" s="196"/>
      <c r="P21" s="196"/>
    </row>
    <row r="22" spans="10:16" ht="28.5" customHeight="1" x14ac:dyDescent="0.25">
      <c r="J22" s="75"/>
      <c r="K22" s="75"/>
      <c r="M22" s="50" t="s">
        <v>83</v>
      </c>
      <c r="N22" s="33" t="s">
        <v>52</v>
      </c>
      <c r="O22" s="37" t="s">
        <v>111</v>
      </c>
      <c r="P22" s="133" t="s">
        <v>49</v>
      </c>
    </row>
    <row r="23" spans="10:16" x14ac:dyDescent="0.2">
      <c r="M23" s="152" t="e">
        <f>SUM(P23:$P$32)/SUM($P$23:$P$32)</f>
        <v>#N/A</v>
      </c>
      <c r="N23" s="153" t="e">
        <f>'Dist SES N&amp;S'!B56</f>
        <v>#N/A</v>
      </c>
      <c r="O23" s="154" t="e">
        <f>VLOOKUP(N23,'Dist SES N&amp;S'!$B$33:$E$43,4,FALSE)</f>
        <v>#N/A</v>
      </c>
      <c r="P23" s="158" t="e">
        <f>VLOOKUP(N23,'Dist SES N&amp;S'!$B$33:$E$43,2,FALSE)</f>
        <v>#N/A</v>
      </c>
    </row>
    <row r="24" spans="10:16" x14ac:dyDescent="0.2">
      <c r="M24" s="79" t="e">
        <f>SUM(P24:$P$32)/SUM($P$23:$P$32)</f>
        <v>#N/A</v>
      </c>
      <c r="N24" s="78" t="e">
        <f>'Dist SES N&amp;S'!B55</f>
        <v>#N/A</v>
      </c>
      <c r="O24" s="151" t="e">
        <f>VLOOKUP(N24,'Dist SES N&amp;S'!$B$33:$E$43,4,FALSE)</f>
        <v>#N/A</v>
      </c>
      <c r="P24" s="159" t="e">
        <f>VLOOKUP(N24,'Dist SES N&amp;S'!$B$33:$E$43,2,FALSE)</f>
        <v>#N/A</v>
      </c>
    </row>
    <row r="25" spans="10:16" x14ac:dyDescent="0.2">
      <c r="M25" s="79" t="e">
        <f>SUM(P25:$P$32)/SUM($P$23:$P$32)</f>
        <v>#N/A</v>
      </c>
      <c r="N25" s="78" t="e">
        <f>'Dist SES N&amp;S'!B54</f>
        <v>#N/A</v>
      </c>
      <c r="O25" s="151" t="e">
        <f>VLOOKUP(N25,'Dist SES N&amp;S'!$B$33:$E$43,4,FALSE)</f>
        <v>#N/A</v>
      </c>
      <c r="P25" s="159" t="e">
        <f>VLOOKUP(N25,'Dist SES N&amp;S'!$B$33:$E$43,2,FALSE)</f>
        <v>#N/A</v>
      </c>
    </row>
    <row r="26" spans="10:16" x14ac:dyDescent="0.2">
      <c r="M26" s="79" t="e">
        <f>SUM(P26:$P$32)/SUM($P$23:$P$32)</f>
        <v>#N/A</v>
      </c>
      <c r="N26" s="78" t="e">
        <f>'Dist SES N&amp;S'!B53</f>
        <v>#N/A</v>
      </c>
      <c r="O26" s="151" t="e">
        <f>VLOOKUP(N26,'Dist SES N&amp;S'!$B$33:$E$43,4,FALSE)</f>
        <v>#N/A</v>
      </c>
      <c r="P26" s="159" t="e">
        <f>VLOOKUP(N26,'Dist SES N&amp;S'!$B$33:$E$43,2,FALSE)</f>
        <v>#N/A</v>
      </c>
    </row>
    <row r="27" spans="10:16" x14ac:dyDescent="0.2">
      <c r="M27" s="79" t="e">
        <f>SUM(P27:$P$32)/SUM($P$23:$P$32)</f>
        <v>#N/A</v>
      </c>
      <c r="N27" s="78" t="e">
        <f>'Dist SES N&amp;S'!B52</f>
        <v>#N/A</v>
      </c>
      <c r="O27" s="151" t="e">
        <f>VLOOKUP(N27,'Dist SES N&amp;S'!$B$33:$E$43,4,FALSE)</f>
        <v>#N/A</v>
      </c>
      <c r="P27" s="159" t="e">
        <f>VLOOKUP(N27,'Dist SES N&amp;S'!$B$33:$E$43,2,FALSE)</f>
        <v>#N/A</v>
      </c>
    </row>
    <row r="28" spans="10:16" x14ac:dyDescent="0.2">
      <c r="M28" s="79" t="e">
        <f>SUM(P28:$P$32)/SUM($P$23:$P$32)</f>
        <v>#N/A</v>
      </c>
      <c r="N28" s="78" t="e">
        <f>'Dist SES N&amp;S'!B51</f>
        <v>#N/A</v>
      </c>
      <c r="O28" s="151" t="e">
        <f>VLOOKUP(N28,'Dist SES N&amp;S'!$B$33:$E$43,4,FALSE)</f>
        <v>#N/A</v>
      </c>
      <c r="P28" s="159" t="e">
        <f>VLOOKUP(N28,'Dist SES N&amp;S'!$B$33:$E$43,2,FALSE)</f>
        <v>#N/A</v>
      </c>
    </row>
    <row r="29" spans="10:16" x14ac:dyDescent="0.2">
      <c r="M29" s="79" t="e">
        <f>SUM(P29:$P$32)/SUM($P$23:$P$32)</f>
        <v>#N/A</v>
      </c>
      <c r="N29" s="78" t="e">
        <f>'Dist SES N&amp;S'!B50</f>
        <v>#N/A</v>
      </c>
      <c r="O29" s="151" t="e">
        <f>VLOOKUP(N29,'Dist SES N&amp;S'!$B$33:$E$43,4,FALSE)</f>
        <v>#N/A</v>
      </c>
      <c r="P29" s="159" t="e">
        <f>VLOOKUP(N29,'Dist SES N&amp;S'!$B$33:$E$43,2,FALSE)</f>
        <v>#N/A</v>
      </c>
    </row>
    <row r="30" spans="10:16" x14ac:dyDescent="0.2">
      <c r="M30" s="79" t="e">
        <f>SUM(P30:$P$32)/SUM($P$23:$P$32)</f>
        <v>#N/A</v>
      </c>
      <c r="N30" s="78" t="e">
        <f>'Dist SES N&amp;S'!B49</f>
        <v>#N/A</v>
      </c>
      <c r="O30" s="151" t="e">
        <f>VLOOKUP(N30,'Dist SES N&amp;S'!$B$33:$E$43,4,FALSE)</f>
        <v>#N/A</v>
      </c>
      <c r="P30" s="159" t="e">
        <f>VLOOKUP(N30,'Dist SES N&amp;S'!$B$33:$E$43,2,FALSE)</f>
        <v>#N/A</v>
      </c>
    </row>
    <row r="31" spans="10:16" x14ac:dyDescent="0.2">
      <c r="M31" s="79" t="e">
        <f>SUM(P31:$P$32)/SUM($P$23:$P$32)</f>
        <v>#N/A</v>
      </c>
      <c r="N31" s="78" t="e">
        <f>'Dist SES N&amp;S'!B48</f>
        <v>#N/A</v>
      </c>
      <c r="O31" s="151" t="e">
        <f>VLOOKUP(N31,'Dist SES N&amp;S'!$B$33:$E$43,4,FALSE)</f>
        <v>#N/A</v>
      </c>
      <c r="P31" s="159" t="e">
        <f>VLOOKUP(N31,'Dist SES N&amp;S'!$B$33:$E$43,2,FALSE)</f>
        <v>#N/A</v>
      </c>
    </row>
    <row r="32" spans="10:16" x14ac:dyDescent="0.2">
      <c r="M32" s="155" t="e">
        <f>SUM(P32:$P$32)/SUM($P$23:$P$32)</f>
        <v>#N/A</v>
      </c>
      <c r="N32" s="156" t="e">
        <f>'Dist SES N&amp;S'!B47</f>
        <v>#N/A</v>
      </c>
      <c r="O32" s="157" t="e">
        <f>VLOOKUP(N32,'Dist SES N&amp;S'!$B$33:$E$43,4,FALSE)</f>
        <v>#N/A</v>
      </c>
      <c r="P32" s="160" t="e">
        <f>VLOOKUP(N32,'Dist SES N&amp;S'!$B$33:$E$43,2,FALSE)</f>
        <v>#N/A</v>
      </c>
    </row>
    <row r="34" spans="13:16" ht="44.25" customHeight="1" x14ac:dyDescent="0.25">
      <c r="M34" s="196" t="s">
        <v>130</v>
      </c>
      <c r="N34" s="196"/>
      <c r="O34" s="196"/>
      <c r="P34" s="196"/>
    </row>
    <row r="35" spans="13:16" x14ac:dyDescent="0.2">
      <c r="M35" s="50" t="s">
        <v>64</v>
      </c>
      <c r="N35" s="33" t="s">
        <v>52</v>
      </c>
      <c r="O35" s="37" t="s">
        <v>111</v>
      </c>
    </row>
    <row r="36" spans="13:16" x14ac:dyDescent="0.2">
      <c r="M36" s="51">
        <v>1</v>
      </c>
      <c r="N36" s="73" t="e">
        <f>INDEX(Summary!$N$23:$N$32,MATCH(M36/1000,Summary!$M$23:$M$32,-1))</f>
        <v>#N/A</v>
      </c>
      <c r="O36" s="77" t="e">
        <f>INDEX(Summary!$O$23:$O$32,MATCH(M36/1000,Summary!$M$23:$M$32,-1))</f>
        <v>#N/A</v>
      </c>
    </row>
    <row r="37" spans="13:16" x14ac:dyDescent="0.2">
      <c r="M37" s="51">
        <v>2</v>
      </c>
      <c r="N37" s="73" t="e">
        <f>INDEX(Summary!$N$23:$N$32,MATCH(M37/1000,Summary!$M$23:$M$32,-1))</f>
        <v>#N/A</v>
      </c>
      <c r="O37" s="77" t="e">
        <f>INDEX(Summary!$O$23:$O$32,MATCH(M37/1000,Summary!$M$23:$M$32,-1))</f>
        <v>#N/A</v>
      </c>
    </row>
    <row r="38" spans="13:16" x14ac:dyDescent="0.2">
      <c r="M38" s="51">
        <v>3</v>
      </c>
      <c r="N38" s="73" t="e">
        <f>INDEX(Summary!$N$23:$N$32,MATCH(M38/1000,Summary!$M$23:$M$32,-1))</f>
        <v>#N/A</v>
      </c>
      <c r="O38" s="77" t="e">
        <f>INDEX(Summary!$O$23:$O$32,MATCH(M38/1000,Summary!$M$23:$M$32,-1))</f>
        <v>#N/A</v>
      </c>
    </row>
    <row r="39" spans="13:16" x14ac:dyDescent="0.2">
      <c r="M39" s="51">
        <v>4</v>
      </c>
      <c r="N39" s="73" t="e">
        <f>INDEX(Summary!$N$23:$N$32,MATCH(M39/1000,Summary!$M$23:$M$32,-1))</f>
        <v>#N/A</v>
      </c>
      <c r="O39" s="77" t="e">
        <f>INDEX(Summary!$O$23:$O$32,MATCH(M39/1000,Summary!$M$23:$M$32,-1))</f>
        <v>#N/A</v>
      </c>
    </row>
    <row r="40" spans="13:16" x14ac:dyDescent="0.2">
      <c r="M40" s="51">
        <v>5</v>
      </c>
      <c r="N40" s="73" t="e">
        <f>INDEX(Summary!$N$23:$N$32,MATCH(M40/1000,Summary!$M$23:$M$32,-1))</f>
        <v>#N/A</v>
      </c>
      <c r="O40" s="77" t="e">
        <f>INDEX(Summary!$O$23:$O$32,MATCH(M40/1000,Summary!$M$23:$M$32,-1))</f>
        <v>#N/A</v>
      </c>
    </row>
    <row r="41" spans="13:16" x14ac:dyDescent="0.2">
      <c r="M41" s="51">
        <v>6</v>
      </c>
      <c r="N41" s="73" t="e">
        <f>INDEX(Summary!$N$23:$N$32,MATCH(M41/1000,Summary!$M$23:$M$32,-1))</f>
        <v>#N/A</v>
      </c>
      <c r="O41" s="77" t="e">
        <f>INDEX(Summary!$O$23:$O$32,MATCH(M41/1000,Summary!$M$23:$M$32,-1))</f>
        <v>#N/A</v>
      </c>
    </row>
    <row r="42" spans="13:16" x14ac:dyDescent="0.2">
      <c r="M42" s="51">
        <v>7</v>
      </c>
      <c r="N42" s="73" t="e">
        <f>INDEX(Summary!$N$23:$N$32,MATCH(M42/1000,Summary!$M$23:$M$32,-1))</f>
        <v>#N/A</v>
      </c>
      <c r="O42" s="77" t="e">
        <f>INDEX(Summary!$O$23:$O$32,MATCH(M42/1000,Summary!$M$23:$M$32,-1))</f>
        <v>#N/A</v>
      </c>
    </row>
    <row r="43" spans="13:16" x14ac:dyDescent="0.2">
      <c r="M43" s="51">
        <v>8</v>
      </c>
      <c r="N43" s="73" t="e">
        <f>INDEX(Summary!$N$23:$N$32,MATCH(M43/1000,Summary!$M$23:$M$32,-1))</f>
        <v>#N/A</v>
      </c>
      <c r="O43" s="77" t="e">
        <f>INDEX(Summary!$O$23:$O$32,MATCH(M43/1000,Summary!$M$23:$M$32,-1))</f>
        <v>#N/A</v>
      </c>
    </row>
    <row r="44" spans="13:16" x14ac:dyDescent="0.2">
      <c r="M44" s="51">
        <v>9</v>
      </c>
      <c r="N44" s="73" t="e">
        <f>INDEX(Summary!$N$23:$N$32,MATCH(M44/1000,Summary!$M$23:$M$32,-1))</f>
        <v>#N/A</v>
      </c>
      <c r="O44" s="77" t="e">
        <f>INDEX(Summary!$O$23:$O$32,MATCH(M44/1000,Summary!$M$23:$M$32,-1))</f>
        <v>#N/A</v>
      </c>
    </row>
    <row r="45" spans="13:16" x14ac:dyDescent="0.2">
      <c r="M45" s="51">
        <v>10</v>
      </c>
      <c r="N45" s="73" t="e">
        <f>INDEX(Summary!$N$23:$N$32,MATCH(M45/1000,Summary!$M$23:$M$32,-1))</f>
        <v>#N/A</v>
      </c>
      <c r="O45" s="77" t="e">
        <f>INDEX(Summary!$O$23:$O$32,MATCH(M45/1000,Summary!$M$23:$M$32,-1))</f>
        <v>#N/A</v>
      </c>
    </row>
    <row r="46" spans="13:16" x14ac:dyDescent="0.2">
      <c r="M46" s="51">
        <v>11</v>
      </c>
      <c r="N46" s="73" t="e">
        <f>INDEX(Summary!$N$23:$N$32,MATCH(M46/1000,Summary!$M$23:$M$32,-1))</f>
        <v>#N/A</v>
      </c>
      <c r="O46" s="77" t="e">
        <f>INDEX(Summary!$O$23:$O$32,MATCH(M46/1000,Summary!$M$23:$M$32,-1))</f>
        <v>#N/A</v>
      </c>
    </row>
    <row r="47" spans="13:16" x14ac:dyDescent="0.2">
      <c r="M47" s="51">
        <v>12</v>
      </c>
      <c r="N47" s="73" t="e">
        <f>INDEX(Summary!$N$23:$N$32,MATCH(M47/1000,Summary!$M$23:$M$32,-1))</f>
        <v>#N/A</v>
      </c>
      <c r="O47" s="77" t="e">
        <f>INDEX(Summary!$O$23:$O$32,MATCH(M47/1000,Summary!$M$23:$M$32,-1))</f>
        <v>#N/A</v>
      </c>
    </row>
    <row r="48" spans="13:16" x14ac:dyDescent="0.2">
      <c r="M48" s="51">
        <v>13</v>
      </c>
      <c r="N48" s="73" t="e">
        <f>INDEX(Summary!$N$23:$N$32,MATCH(M48/1000,Summary!$M$23:$M$32,-1))</f>
        <v>#N/A</v>
      </c>
      <c r="O48" s="77" t="e">
        <f>INDEX(Summary!$O$23:$O$32,MATCH(M48/1000,Summary!$M$23:$M$32,-1))</f>
        <v>#N/A</v>
      </c>
    </row>
    <row r="49" spans="13:15" x14ac:dyDescent="0.2">
      <c r="M49" s="51">
        <v>14</v>
      </c>
      <c r="N49" s="73" t="e">
        <f>INDEX(Summary!$N$23:$N$32,MATCH(M49/1000,Summary!$M$23:$M$32,-1))</f>
        <v>#N/A</v>
      </c>
      <c r="O49" s="77" t="e">
        <f>INDEX(Summary!$O$23:$O$32,MATCH(M49/1000,Summary!$M$23:$M$32,-1))</f>
        <v>#N/A</v>
      </c>
    </row>
    <row r="50" spans="13:15" x14ac:dyDescent="0.2">
      <c r="M50" s="51">
        <v>15</v>
      </c>
      <c r="N50" s="73" t="e">
        <f>INDEX(Summary!$N$23:$N$32,MATCH(M50/1000,Summary!$M$23:$M$32,-1))</f>
        <v>#N/A</v>
      </c>
      <c r="O50" s="77" t="e">
        <f>INDEX(Summary!$O$23:$O$32,MATCH(M50/1000,Summary!$M$23:$M$32,-1))</f>
        <v>#N/A</v>
      </c>
    </row>
    <row r="51" spans="13:15" x14ac:dyDescent="0.2">
      <c r="M51" s="51">
        <v>16</v>
      </c>
      <c r="N51" s="73" t="e">
        <f>INDEX(Summary!$N$23:$N$32,MATCH(M51/1000,Summary!$M$23:$M$32,-1))</f>
        <v>#N/A</v>
      </c>
      <c r="O51" s="77" t="e">
        <f>INDEX(Summary!$O$23:$O$32,MATCH(M51/1000,Summary!$M$23:$M$32,-1))</f>
        <v>#N/A</v>
      </c>
    </row>
    <row r="52" spans="13:15" x14ac:dyDescent="0.2">
      <c r="M52" s="51">
        <v>17</v>
      </c>
      <c r="N52" s="73" t="e">
        <f>INDEX(Summary!$N$23:$N$32,MATCH(M52/1000,Summary!$M$23:$M$32,-1))</f>
        <v>#N/A</v>
      </c>
      <c r="O52" s="77" t="e">
        <f>INDEX(Summary!$O$23:$O$32,MATCH(M52/1000,Summary!$M$23:$M$32,-1))</f>
        <v>#N/A</v>
      </c>
    </row>
    <row r="53" spans="13:15" x14ac:dyDescent="0.2">
      <c r="M53" s="51">
        <v>18</v>
      </c>
      <c r="N53" s="73" t="e">
        <f>INDEX(Summary!$N$23:$N$32,MATCH(M53/1000,Summary!$M$23:$M$32,-1))</f>
        <v>#N/A</v>
      </c>
      <c r="O53" s="77" t="e">
        <f>INDEX(Summary!$O$23:$O$32,MATCH(M53/1000,Summary!$M$23:$M$32,-1))</f>
        <v>#N/A</v>
      </c>
    </row>
    <row r="54" spans="13:15" x14ac:dyDescent="0.2">
      <c r="M54" s="51">
        <v>19</v>
      </c>
      <c r="N54" s="73" t="e">
        <f>INDEX(Summary!$N$23:$N$32,MATCH(M54/1000,Summary!$M$23:$M$32,-1))</f>
        <v>#N/A</v>
      </c>
      <c r="O54" s="77" t="e">
        <f>INDEX(Summary!$O$23:$O$32,MATCH(M54/1000,Summary!$M$23:$M$32,-1))</f>
        <v>#N/A</v>
      </c>
    </row>
    <row r="55" spans="13:15" x14ac:dyDescent="0.2">
      <c r="M55" s="51">
        <v>20</v>
      </c>
      <c r="N55" s="73" t="e">
        <f>INDEX(Summary!$N$23:$N$32,MATCH(M55/1000,Summary!$M$23:$M$32,-1))</f>
        <v>#N/A</v>
      </c>
      <c r="O55" s="77" t="e">
        <f>INDEX(Summary!$O$23:$O$32,MATCH(M55/1000,Summary!$M$23:$M$32,-1))</f>
        <v>#N/A</v>
      </c>
    </row>
    <row r="56" spans="13:15" x14ac:dyDescent="0.2">
      <c r="M56" s="51">
        <v>21</v>
      </c>
      <c r="N56" s="73" t="e">
        <f>INDEX(Summary!$N$23:$N$32,MATCH(M56/1000,Summary!$M$23:$M$32,-1))</f>
        <v>#N/A</v>
      </c>
      <c r="O56" s="77" t="e">
        <f>INDEX(Summary!$O$23:$O$32,MATCH(M56/1000,Summary!$M$23:$M$32,-1))</f>
        <v>#N/A</v>
      </c>
    </row>
    <row r="57" spans="13:15" x14ac:dyDescent="0.2">
      <c r="M57" s="51">
        <v>22</v>
      </c>
      <c r="N57" s="73" t="e">
        <f>INDEX(Summary!$N$23:$N$32,MATCH(M57/1000,Summary!$M$23:$M$32,-1))</f>
        <v>#N/A</v>
      </c>
      <c r="O57" s="77" t="e">
        <f>INDEX(Summary!$O$23:$O$32,MATCH(M57/1000,Summary!$M$23:$M$32,-1))</f>
        <v>#N/A</v>
      </c>
    </row>
    <row r="58" spans="13:15" x14ac:dyDescent="0.2">
      <c r="M58" s="51">
        <v>23</v>
      </c>
      <c r="N58" s="73" t="e">
        <f>INDEX(Summary!$N$23:$N$32,MATCH(M58/1000,Summary!$M$23:$M$32,-1))</f>
        <v>#N/A</v>
      </c>
      <c r="O58" s="77" t="e">
        <f>INDEX(Summary!$O$23:$O$32,MATCH(M58/1000,Summary!$M$23:$M$32,-1))</f>
        <v>#N/A</v>
      </c>
    </row>
    <row r="59" spans="13:15" x14ac:dyDescent="0.2">
      <c r="M59" s="51">
        <v>24</v>
      </c>
      <c r="N59" s="73" t="e">
        <f>INDEX(Summary!$N$23:$N$32,MATCH(M59/1000,Summary!$M$23:$M$32,-1))</f>
        <v>#N/A</v>
      </c>
      <c r="O59" s="77" t="e">
        <f>INDEX(Summary!$O$23:$O$32,MATCH(M59/1000,Summary!$M$23:$M$32,-1))</f>
        <v>#N/A</v>
      </c>
    </row>
    <row r="60" spans="13:15" x14ac:dyDescent="0.2">
      <c r="M60" s="51">
        <v>25</v>
      </c>
      <c r="N60" s="73" t="e">
        <f>INDEX(Summary!$N$23:$N$32,MATCH(M60/1000,Summary!$M$23:$M$32,-1))</f>
        <v>#N/A</v>
      </c>
      <c r="O60" s="77" t="e">
        <f>INDEX(Summary!$O$23:$O$32,MATCH(M60/1000,Summary!$M$23:$M$32,-1))</f>
        <v>#N/A</v>
      </c>
    </row>
    <row r="61" spans="13:15" x14ac:dyDescent="0.2">
      <c r="M61" s="51">
        <v>26</v>
      </c>
      <c r="N61" s="73" t="e">
        <f>INDEX(Summary!$N$23:$N$32,MATCH(M61/1000,Summary!$M$23:$M$32,-1))</f>
        <v>#N/A</v>
      </c>
      <c r="O61" s="77" t="e">
        <f>INDEX(Summary!$O$23:$O$32,MATCH(M61/1000,Summary!$M$23:$M$32,-1))</f>
        <v>#N/A</v>
      </c>
    </row>
    <row r="62" spans="13:15" x14ac:dyDescent="0.2">
      <c r="M62" s="51">
        <v>27</v>
      </c>
      <c r="N62" s="73" t="e">
        <f>INDEX(Summary!$N$23:$N$32,MATCH(M62/1000,Summary!$M$23:$M$32,-1))</f>
        <v>#N/A</v>
      </c>
      <c r="O62" s="77" t="e">
        <f>INDEX(Summary!$O$23:$O$32,MATCH(M62/1000,Summary!$M$23:$M$32,-1))</f>
        <v>#N/A</v>
      </c>
    </row>
    <row r="63" spans="13:15" x14ac:dyDescent="0.2">
      <c r="M63" s="51">
        <v>28</v>
      </c>
      <c r="N63" s="73" t="e">
        <f>INDEX(Summary!$N$23:$N$32,MATCH(M63/1000,Summary!$M$23:$M$32,-1))</f>
        <v>#N/A</v>
      </c>
      <c r="O63" s="77" t="e">
        <f>INDEX(Summary!$O$23:$O$32,MATCH(M63/1000,Summary!$M$23:$M$32,-1))</f>
        <v>#N/A</v>
      </c>
    </row>
    <row r="64" spans="13:15" x14ac:dyDescent="0.2">
      <c r="M64" s="51">
        <v>29</v>
      </c>
      <c r="N64" s="73" t="e">
        <f>INDEX(Summary!$N$23:$N$32,MATCH(M64/1000,Summary!$M$23:$M$32,-1))</f>
        <v>#N/A</v>
      </c>
      <c r="O64" s="77" t="e">
        <f>INDEX(Summary!$O$23:$O$32,MATCH(M64/1000,Summary!$M$23:$M$32,-1))</f>
        <v>#N/A</v>
      </c>
    </row>
    <row r="65" spans="13:15" x14ac:dyDescent="0.2">
      <c r="M65" s="51">
        <v>30</v>
      </c>
      <c r="N65" s="73" t="e">
        <f>INDEX(Summary!$N$23:$N$32,MATCH(M65/1000,Summary!$M$23:$M$32,-1))</f>
        <v>#N/A</v>
      </c>
      <c r="O65" s="77" t="e">
        <f>INDEX(Summary!$O$23:$O$32,MATCH(M65/1000,Summary!$M$23:$M$32,-1))</f>
        <v>#N/A</v>
      </c>
    </row>
    <row r="66" spans="13:15" x14ac:dyDescent="0.2">
      <c r="M66" s="51">
        <v>31</v>
      </c>
      <c r="N66" s="73" t="e">
        <f>INDEX(Summary!$N$23:$N$32,MATCH(M66/1000,Summary!$M$23:$M$32,-1))</f>
        <v>#N/A</v>
      </c>
      <c r="O66" s="77" t="e">
        <f>INDEX(Summary!$O$23:$O$32,MATCH(M66/1000,Summary!$M$23:$M$32,-1))</f>
        <v>#N/A</v>
      </c>
    </row>
    <row r="67" spans="13:15" x14ac:dyDescent="0.2">
      <c r="M67" s="51">
        <v>32</v>
      </c>
      <c r="N67" s="73" t="e">
        <f>INDEX(Summary!$N$23:$N$32,MATCH(M67/1000,Summary!$M$23:$M$32,-1))</f>
        <v>#N/A</v>
      </c>
      <c r="O67" s="77" t="e">
        <f>INDEX(Summary!$O$23:$O$32,MATCH(M67/1000,Summary!$M$23:$M$32,-1))</f>
        <v>#N/A</v>
      </c>
    </row>
    <row r="68" spans="13:15" x14ac:dyDescent="0.2">
      <c r="M68" s="51">
        <v>33</v>
      </c>
      <c r="N68" s="73" t="e">
        <f>INDEX(Summary!$N$23:$N$32,MATCH(M68/1000,Summary!$M$23:$M$32,-1))</f>
        <v>#N/A</v>
      </c>
      <c r="O68" s="77" t="e">
        <f>INDEX(Summary!$O$23:$O$32,MATCH(M68/1000,Summary!$M$23:$M$32,-1))</f>
        <v>#N/A</v>
      </c>
    </row>
    <row r="69" spans="13:15" x14ac:dyDescent="0.2">
      <c r="M69" s="51">
        <v>34</v>
      </c>
      <c r="N69" s="73" t="e">
        <f>INDEX(Summary!$N$23:$N$32,MATCH(M69/1000,Summary!$M$23:$M$32,-1))</f>
        <v>#N/A</v>
      </c>
      <c r="O69" s="77" t="e">
        <f>INDEX(Summary!$O$23:$O$32,MATCH(M69/1000,Summary!$M$23:$M$32,-1))</f>
        <v>#N/A</v>
      </c>
    </row>
    <row r="70" spans="13:15" x14ac:dyDescent="0.2">
      <c r="M70" s="51">
        <v>35</v>
      </c>
      <c r="N70" s="73" t="e">
        <f>INDEX(Summary!$N$23:$N$32,MATCH(M70/1000,Summary!$M$23:$M$32,-1))</f>
        <v>#N/A</v>
      </c>
      <c r="O70" s="77" t="e">
        <f>INDEX(Summary!$O$23:$O$32,MATCH(M70/1000,Summary!$M$23:$M$32,-1))</f>
        <v>#N/A</v>
      </c>
    </row>
    <row r="71" spans="13:15" x14ac:dyDescent="0.2">
      <c r="M71" s="51">
        <v>36</v>
      </c>
      <c r="N71" s="73" t="e">
        <f>INDEX(Summary!$N$23:$N$32,MATCH(M71/1000,Summary!$M$23:$M$32,-1))</f>
        <v>#N/A</v>
      </c>
      <c r="O71" s="77" t="e">
        <f>INDEX(Summary!$O$23:$O$32,MATCH(M71/1000,Summary!$M$23:$M$32,-1))</f>
        <v>#N/A</v>
      </c>
    </row>
    <row r="72" spans="13:15" x14ac:dyDescent="0.2">
      <c r="M72" s="51">
        <v>37</v>
      </c>
      <c r="N72" s="73" t="e">
        <f>INDEX(Summary!$N$23:$N$32,MATCH(M72/1000,Summary!$M$23:$M$32,-1))</f>
        <v>#N/A</v>
      </c>
      <c r="O72" s="77" t="e">
        <f>INDEX(Summary!$O$23:$O$32,MATCH(M72/1000,Summary!$M$23:$M$32,-1))</f>
        <v>#N/A</v>
      </c>
    </row>
    <row r="73" spans="13:15" x14ac:dyDescent="0.2">
      <c r="M73" s="51">
        <v>38</v>
      </c>
      <c r="N73" s="73" t="e">
        <f>INDEX(Summary!$N$23:$N$32,MATCH(M73/1000,Summary!$M$23:$M$32,-1))</f>
        <v>#N/A</v>
      </c>
      <c r="O73" s="77" t="e">
        <f>INDEX(Summary!$O$23:$O$32,MATCH(M73/1000,Summary!$M$23:$M$32,-1))</f>
        <v>#N/A</v>
      </c>
    </row>
    <row r="74" spans="13:15" x14ac:dyDescent="0.2">
      <c r="M74" s="51">
        <v>39</v>
      </c>
      <c r="N74" s="73" t="e">
        <f>INDEX(Summary!$N$23:$N$32,MATCH(M74/1000,Summary!$M$23:$M$32,-1))</f>
        <v>#N/A</v>
      </c>
      <c r="O74" s="77" t="e">
        <f>INDEX(Summary!$O$23:$O$32,MATCH(M74/1000,Summary!$M$23:$M$32,-1))</f>
        <v>#N/A</v>
      </c>
    </row>
    <row r="75" spans="13:15" x14ac:dyDescent="0.2">
      <c r="M75" s="51">
        <v>40</v>
      </c>
      <c r="N75" s="73" t="e">
        <f>INDEX(Summary!$N$23:$N$32,MATCH(M75/1000,Summary!$M$23:$M$32,-1))</f>
        <v>#N/A</v>
      </c>
      <c r="O75" s="77" t="e">
        <f>INDEX(Summary!$O$23:$O$32,MATCH(M75/1000,Summary!$M$23:$M$32,-1))</f>
        <v>#N/A</v>
      </c>
    </row>
    <row r="76" spans="13:15" x14ac:dyDescent="0.2">
      <c r="M76" s="51">
        <v>41</v>
      </c>
      <c r="N76" s="73" t="e">
        <f>INDEX(Summary!$N$23:$N$32,MATCH(M76/1000,Summary!$M$23:$M$32,-1))</f>
        <v>#N/A</v>
      </c>
      <c r="O76" s="77" t="e">
        <f>INDEX(Summary!$O$23:$O$32,MATCH(M76/1000,Summary!$M$23:$M$32,-1))</f>
        <v>#N/A</v>
      </c>
    </row>
    <row r="77" spans="13:15" x14ac:dyDescent="0.2">
      <c r="M77" s="51">
        <v>42</v>
      </c>
      <c r="N77" s="73" t="e">
        <f>INDEX(Summary!$N$23:$N$32,MATCH(M77/1000,Summary!$M$23:$M$32,-1))</f>
        <v>#N/A</v>
      </c>
      <c r="O77" s="77" t="e">
        <f>INDEX(Summary!$O$23:$O$32,MATCH(M77/1000,Summary!$M$23:$M$32,-1))</f>
        <v>#N/A</v>
      </c>
    </row>
    <row r="78" spans="13:15" x14ac:dyDescent="0.2">
      <c r="M78" s="51">
        <v>43</v>
      </c>
      <c r="N78" s="73" t="e">
        <f>INDEX(Summary!$N$23:$N$32,MATCH(M78/1000,Summary!$M$23:$M$32,-1))</f>
        <v>#N/A</v>
      </c>
      <c r="O78" s="77" t="e">
        <f>INDEX(Summary!$O$23:$O$32,MATCH(M78/1000,Summary!$M$23:$M$32,-1))</f>
        <v>#N/A</v>
      </c>
    </row>
    <row r="79" spans="13:15" x14ac:dyDescent="0.2">
      <c r="M79" s="51">
        <v>44</v>
      </c>
      <c r="N79" s="73" t="e">
        <f>INDEX(Summary!$N$23:$N$32,MATCH(M79/1000,Summary!$M$23:$M$32,-1))</f>
        <v>#N/A</v>
      </c>
      <c r="O79" s="77" t="e">
        <f>INDEX(Summary!$O$23:$O$32,MATCH(M79/1000,Summary!$M$23:$M$32,-1))</f>
        <v>#N/A</v>
      </c>
    </row>
    <row r="80" spans="13:15" x14ac:dyDescent="0.2">
      <c r="M80" s="51">
        <v>45</v>
      </c>
      <c r="N80" s="73" t="e">
        <f>INDEX(Summary!$N$23:$N$32,MATCH(M80/1000,Summary!$M$23:$M$32,-1))</f>
        <v>#N/A</v>
      </c>
      <c r="O80" s="77" t="e">
        <f>INDEX(Summary!$O$23:$O$32,MATCH(M80/1000,Summary!$M$23:$M$32,-1))</f>
        <v>#N/A</v>
      </c>
    </row>
    <row r="81" spans="13:15" x14ac:dyDescent="0.2">
      <c r="M81" s="51">
        <v>46</v>
      </c>
      <c r="N81" s="73" t="e">
        <f>INDEX(Summary!$N$23:$N$32,MATCH(M81/1000,Summary!$M$23:$M$32,-1))</f>
        <v>#N/A</v>
      </c>
      <c r="O81" s="77" t="e">
        <f>INDEX(Summary!$O$23:$O$32,MATCH(M81/1000,Summary!$M$23:$M$32,-1))</f>
        <v>#N/A</v>
      </c>
    </row>
    <row r="82" spans="13:15" x14ac:dyDescent="0.2">
      <c r="M82" s="51">
        <v>47</v>
      </c>
      <c r="N82" s="73" t="e">
        <f>INDEX(Summary!$N$23:$N$32,MATCH(M82/1000,Summary!$M$23:$M$32,-1))</f>
        <v>#N/A</v>
      </c>
      <c r="O82" s="77" t="e">
        <f>INDEX(Summary!$O$23:$O$32,MATCH(M82/1000,Summary!$M$23:$M$32,-1))</f>
        <v>#N/A</v>
      </c>
    </row>
    <row r="83" spans="13:15" x14ac:dyDescent="0.2">
      <c r="M83" s="51">
        <v>48</v>
      </c>
      <c r="N83" s="73" t="e">
        <f>INDEX(Summary!$N$23:$N$32,MATCH(M83/1000,Summary!$M$23:$M$32,-1))</f>
        <v>#N/A</v>
      </c>
      <c r="O83" s="77" t="e">
        <f>INDEX(Summary!$O$23:$O$32,MATCH(M83/1000,Summary!$M$23:$M$32,-1))</f>
        <v>#N/A</v>
      </c>
    </row>
    <row r="84" spans="13:15" x14ac:dyDescent="0.2">
      <c r="M84" s="51">
        <v>49</v>
      </c>
      <c r="N84" s="73" t="e">
        <f>INDEX(Summary!$N$23:$N$32,MATCH(M84/1000,Summary!$M$23:$M$32,-1))</f>
        <v>#N/A</v>
      </c>
      <c r="O84" s="77" t="e">
        <f>INDEX(Summary!$O$23:$O$32,MATCH(M84/1000,Summary!$M$23:$M$32,-1))</f>
        <v>#N/A</v>
      </c>
    </row>
    <row r="85" spans="13:15" x14ac:dyDescent="0.2">
      <c r="M85" s="51">
        <v>50</v>
      </c>
      <c r="N85" s="73" t="e">
        <f>INDEX(Summary!$N$23:$N$32,MATCH(M85/1000,Summary!$M$23:$M$32,-1))</f>
        <v>#N/A</v>
      </c>
      <c r="O85" s="77" t="e">
        <f>INDEX(Summary!$O$23:$O$32,MATCH(M85/1000,Summary!$M$23:$M$32,-1))</f>
        <v>#N/A</v>
      </c>
    </row>
    <row r="86" spans="13:15" x14ac:dyDescent="0.2">
      <c r="M86" s="51">
        <v>51</v>
      </c>
      <c r="N86" s="73" t="e">
        <f>INDEX(Summary!$N$23:$N$32,MATCH(M86/1000,Summary!$M$23:$M$32,-1))</f>
        <v>#N/A</v>
      </c>
      <c r="O86" s="77" t="e">
        <f>INDEX(Summary!$O$23:$O$32,MATCH(M86/1000,Summary!$M$23:$M$32,-1))</f>
        <v>#N/A</v>
      </c>
    </row>
    <row r="87" spans="13:15" x14ac:dyDescent="0.2">
      <c r="M87" s="51">
        <v>52</v>
      </c>
      <c r="N87" s="73" t="e">
        <f>INDEX(Summary!$N$23:$N$32,MATCH(M87/1000,Summary!$M$23:$M$32,-1))</f>
        <v>#N/A</v>
      </c>
      <c r="O87" s="77" t="e">
        <f>INDEX(Summary!$O$23:$O$32,MATCH(M87/1000,Summary!$M$23:$M$32,-1))</f>
        <v>#N/A</v>
      </c>
    </row>
    <row r="88" spans="13:15" x14ac:dyDescent="0.2">
      <c r="M88" s="51">
        <v>53</v>
      </c>
      <c r="N88" s="73" t="e">
        <f>INDEX(Summary!$N$23:$N$32,MATCH(M88/1000,Summary!$M$23:$M$32,-1))</f>
        <v>#N/A</v>
      </c>
      <c r="O88" s="77" t="e">
        <f>INDEX(Summary!$O$23:$O$32,MATCH(M88/1000,Summary!$M$23:$M$32,-1))</f>
        <v>#N/A</v>
      </c>
    </row>
    <row r="89" spans="13:15" x14ac:dyDescent="0.2">
      <c r="M89" s="51">
        <v>54</v>
      </c>
      <c r="N89" s="73" t="e">
        <f>INDEX(Summary!$N$23:$N$32,MATCH(M89/1000,Summary!$M$23:$M$32,-1))</f>
        <v>#N/A</v>
      </c>
      <c r="O89" s="77" t="e">
        <f>INDEX(Summary!$O$23:$O$32,MATCH(M89/1000,Summary!$M$23:$M$32,-1))</f>
        <v>#N/A</v>
      </c>
    </row>
    <row r="90" spans="13:15" x14ac:dyDescent="0.2">
      <c r="M90" s="51">
        <v>55</v>
      </c>
      <c r="N90" s="73" t="e">
        <f>INDEX(Summary!$N$23:$N$32,MATCH(M90/1000,Summary!$M$23:$M$32,-1))</f>
        <v>#N/A</v>
      </c>
      <c r="O90" s="77" t="e">
        <f>INDEX(Summary!$O$23:$O$32,MATCH(M90/1000,Summary!$M$23:$M$32,-1))</f>
        <v>#N/A</v>
      </c>
    </row>
    <row r="91" spans="13:15" x14ac:dyDescent="0.2">
      <c r="M91" s="51">
        <v>56</v>
      </c>
      <c r="N91" s="73" t="e">
        <f>INDEX(Summary!$N$23:$N$32,MATCH(M91/1000,Summary!$M$23:$M$32,-1))</f>
        <v>#N/A</v>
      </c>
      <c r="O91" s="77" t="e">
        <f>INDEX(Summary!$O$23:$O$32,MATCH(M91/1000,Summary!$M$23:$M$32,-1))</f>
        <v>#N/A</v>
      </c>
    </row>
    <row r="92" spans="13:15" x14ac:dyDescent="0.2">
      <c r="M92" s="51">
        <v>57</v>
      </c>
      <c r="N92" s="73" t="e">
        <f>INDEX(Summary!$N$23:$N$32,MATCH(M92/1000,Summary!$M$23:$M$32,-1))</f>
        <v>#N/A</v>
      </c>
      <c r="O92" s="77" t="e">
        <f>INDEX(Summary!$O$23:$O$32,MATCH(M92/1000,Summary!$M$23:$M$32,-1))</f>
        <v>#N/A</v>
      </c>
    </row>
    <row r="93" spans="13:15" x14ac:dyDescent="0.2">
      <c r="M93" s="51">
        <v>58</v>
      </c>
      <c r="N93" s="73" t="e">
        <f>INDEX(Summary!$N$23:$N$32,MATCH(M93/1000,Summary!$M$23:$M$32,-1))</f>
        <v>#N/A</v>
      </c>
      <c r="O93" s="77" t="e">
        <f>INDEX(Summary!$O$23:$O$32,MATCH(M93/1000,Summary!$M$23:$M$32,-1))</f>
        <v>#N/A</v>
      </c>
    </row>
    <row r="94" spans="13:15" x14ac:dyDescent="0.2">
      <c r="M94" s="51">
        <v>59</v>
      </c>
      <c r="N94" s="73" t="e">
        <f>INDEX(Summary!$N$23:$N$32,MATCH(M94/1000,Summary!$M$23:$M$32,-1))</f>
        <v>#N/A</v>
      </c>
      <c r="O94" s="77" t="e">
        <f>INDEX(Summary!$O$23:$O$32,MATCH(M94/1000,Summary!$M$23:$M$32,-1))</f>
        <v>#N/A</v>
      </c>
    </row>
    <row r="95" spans="13:15" x14ac:dyDescent="0.2">
      <c r="M95" s="51">
        <v>60</v>
      </c>
      <c r="N95" s="73" t="e">
        <f>INDEX(Summary!$N$23:$N$32,MATCH(M95/1000,Summary!$M$23:$M$32,-1))</f>
        <v>#N/A</v>
      </c>
      <c r="O95" s="77" t="e">
        <f>INDEX(Summary!$O$23:$O$32,MATCH(M95/1000,Summary!$M$23:$M$32,-1))</f>
        <v>#N/A</v>
      </c>
    </row>
    <row r="96" spans="13:15" x14ac:dyDescent="0.2">
      <c r="M96" s="51">
        <v>61</v>
      </c>
      <c r="N96" s="73" t="e">
        <f>INDEX(Summary!$N$23:$N$32,MATCH(M96/1000,Summary!$M$23:$M$32,-1))</f>
        <v>#N/A</v>
      </c>
      <c r="O96" s="77" t="e">
        <f>INDEX(Summary!$O$23:$O$32,MATCH(M96/1000,Summary!$M$23:$M$32,-1))</f>
        <v>#N/A</v>
      </c>
    </row>
    <row r="97" spans="13:15" x14ac:dyDescent="0.2">
      <c r="M97" s="51">
        <v>62</v>
      </c>
      <c r="N97" s="73" t="e">
        <f>INDEX(Summary!$N$23:$N$32,MATCH(M97/1000,Summary!$M$23:$M$32,-1))</f>
        <v>#N/A</v>
      </c>
      <c r="O97" s="77" t="e">
        <f>INDEX(Summary!$O$23:$O$32,MATCH(M97/1000,Summary!$M$23:$M$32,-1))</f>
        <v>#N/A</v>
      </c>
    </row>
    <row r="98" spans="13:15" x14ac:dyDescent="0.2">
      <c r="M98" s="51">
        <v>63</v>
      </c>
      <c r="N98" s="73" t="e">
        <f>INDEX(Summary!$N$23:$N$32,MATCH(M98/1000,Summary!$M$23:$M$32,-1))</f>
        <v>#N/A</v>
      </c>
      <c r="O98" s="77" t="e">
        <f>INDEX(Summary!$O$23:$O$32,MATCH(M98/1000,Summary!$M$23:$M$32,-1))</f>
        <v>#N/A</v>
      </c>
    </row>
    <row r="99" spans="13:15" x14ac:dyDescent="0.2">
      <c r="M99" s="51">
        <v>64</v>
      </c>
      <c r="N99" s="73" t="e">
        <f>INDEX(Summary!$N$23:$N$32,MATCH(M99/1000,Summary!$M$23:$M$32,-1))</f>
        <v>#N/A</v>
      </c>
      <c r="O99" s="77" t="e">
        <f>INDEX(Summary!$O$23:$O$32,MATCH(M99/1000,Summary!$M$23:$M$32,-1))</f>
        <v>#N/A</v>
      </c>
    </row>
    <row r="100" spans="13:15" x14ac:dyDescent="0.2">
      <c r="M100" s="51">
        <v>65</v>
      </c>
      <c r="N100" s="73" t="e">
        <f>INDEX(Summary!$N$23:$N$32,MATCH(M100/1000,Summary!$M$23:$M$32,-1))</f>
        <v>#N/A</v>
      </c>
      <c r="O100" s="77" t="e">
        <f>INDEX(Summary!$O$23:$O$32,MATCH(M100/1000,Summary!$M$23:$M$32,-1))</f>
        <v>#N/A</v>
      </c>
    </row>
    <row r="101" spans="13:15" x14ac:dyDescent="0.2">
      <c r="M101" s="51">
        <v>66</v>
      </c>
      <c r="N101" s="73" t="e">
        <f>INDEX(Summary!$N$23:$N$32,MATCH(M101/1000,Summary!$M$23:$M$32,-1))</f>
        <v>#N/A</v>
      </c>
      <c r="O101" s="77" t="e">
        <f>INDEX(Summary!$O$23:$O$32,MATCH(M101/1000,Summary!$M$23:$M$32,-1))</f>
        <v>#N/A</v>
      </c>
    </row>
    <row r="102" spans="13:15" x14ac:dyDescent="0.2">
      <c r="M102" s="51">
        <v>67</v>
      </c>
      <c r="N102" s="73" t="e">
        <f>INDEX(Summary!$N$23:$N$32,MATCH(M102/1000,Summary!$M$23:$M$32,-1))</f>
        <v>#N/A</v>
      </c>
      <c r="O102" s="77" t="e">
        <f>INDEX(Summary!$O$23:$O$32,MATCH(M102/1000,Summary!$M$23:$M$32,-1))</f>
        <v>#N/A</v>
      </c>
    </row>
    <row r="103" spans="13:15" x14ac:dyDescent="0.2">
      <c r="M103" s="51">
        <v>68</v>
      </c>
      <c r="N103" s="73" t="e">
        <f>INDEX(Summary!$N$23:$N$32,MATCH(M103/1000,Summary!$M$23:$M$32,-1))</f>
        <v>#N/A</v>
      </c>
      <c r="O103" s="77" t="e">
        <f>INDEX(Summary!$O$23:$O$32,MATCH(M103/1000,Summary!$M$23:$M$32,-1))</f>
        <v>#N/A</v>
      </c>
    </row>
    <row r="104" spans="13:15" x14ac:dyDescent="0.2">
      <c r="M104" s="51">
        <v>69</v>
      </c>
      <c r="N104" s="73" t="e">
        <f>INDEX(Summary!$N$23:$N$32,MATCH(M104/1000,Summary!$M$23:$M$32,-1))</f>
        <v>#N/A</v>
      </c>
      <c r="O104" s="77" t="e">
        <f>INDEX(Summary!$O$23:$O$32,MATCH(M104/1000,Summary!$M$23:$M$32,-1))</f>
        <v>#N/A</v>
      </c>
    </row>
    <row r="105" spans="13:15" x14ac:dyDescent="0.2">
      <c r="M105" s="51">
        <v>70</v>
      </c>
      <c r="N105" s="73" t="e">
        <f>INDEX(Summary!$N$23:$N$32,MATCH(M105/1000,Summary!$M$23:$M$32,-1))</f>
        <v>#N/A</v>
      </c>
      <c r="O105" s="77" t="e">
        <f>INDEX(Summary!$O$23:$O$32,MATCH(M105/1000,Summary!$M$23:$M$32,-1))</f>
        <v>#N/A</v>
      </c>
    </row>
    <row r="106" spans="13:15" x14ac:dyDescent="0.2">
      <c r="M106" s="51">
        <v>71</v>
      </c>
      <c r="N106" s="73" t="e">
        <f>INDEX(Summary!$N$23:$N$32,MATCH(M106/1000,Summary!$M$23:$M$32,-1))</f>
        <v>#N/A</v>
      </c>
      <c r="O106" s="77" t="e">
        <f>INDEX(Summary!$O$23:$O$32,MATCH(M106/1000,Summary!$M$23:$M$32,-1))</f>
        <v>#N/A</v>
      </c>
    </row>
    <row r="107" spans="13:15" x14ac:dyDescent="0.2">
      <c r="M107" s="51">
        <v>72</v>
      </c>
      <c r="N107" s="73" t="e">
        <f>INDEX(Summary!$N$23:$N$32,MATCH(M107/1000,Summary!$M$23:$M$32,-1))</f>
        <v>#N/A</v>
      </c>
      <c r="O107" s="77" t="e">
        <f>INDEX(Summary!$O$23:$O$32,MATCH(M107/1000,Summary!$M$23:$M$32,-1))</f>
        <v>#N/A</v>
      </c>
    </row>
    <row r="108" spans="13:15" x14ac:dyDescent="0.2">
      <c r="M108" s="51">
        <v>73</v>
      </c>
      <c r="N108" s="73" t="e">
        <f>INDEX(Summary!$N$23:$N$32,MATCH(M108/1000,Summary!$M$23:$M$32,-1))</f>
        <v>#N/A</v>
      </c>
      <c r="O108" s="77" t="e">
        <f>INDEX(Summary!$O$23:$O$32,MATCH(M108/1000,Summary!$M$23:$M$32,-1))</f>
        <v>#N/A</v>
      </c>
    </row>
    <row r="109" spans="13:15" x14ac:dyDescent="0.2">
      <c r="M109" s="51">
        <v>74</v>
      </c>
      <c r="N109" s="73" t="e">
        <f>INDEX(Summary!$N$23:$N$32,MATCH(M109/1000,Summary!$M$23:$M$32,-1))</f>
        <v>#N/A</v>
      </c>
      <c r="O109" s="77" t="e">
        <f>INDEX(Summary!$O$23:$O$32,MATCH(M109/1000,Summary!$M$23:$M$32,-1))</f>
        <v>#N/A</v>
      </c>
    </row>
    <row r="110" spans="13:15" x14ac:dyDescent="0.2">
      <c r="M110" s="51">
        <v>75</v>
      </c>
      <c r="N110" s="73" t="e">
        <f>INDEX(Summary!$N$23:$N$32,MATCH(M110/1000,Summary!$M$23:$M$32,-1))</f>
        <v>#N/A</v>
      </c>
      <c r="O110" s="77" t="e">
        <f>INDEX(Summary!$O$23:$O$32,MATCH(M110/1000,Summary!$M$23:$M$32,-1))</f>
        <v>#N/A</v>
      </c>
    </row>
    <row r="111" spans="13:15" x14ac:dyDescent="0.2">
      <c r="M111" s="51">
        <v>76</v>
      </c>
      <c r="N111" s="73" t="e">
        <f>INDEX(Summary!$N$23:$N$32,MATCH(M111/1000,Summary!$M$23:$M$32,-1))</f>
        <v>#N/A</v>
      </c>
      <c r="O111" s="77" t="e">
        <f>INDEX(Summary!$O$23:$O$32,MATCH(M111/1000,Summary!$M$23:$M$32,-1))</f>
        <v>#N/A</v>
      </c>
    </row>
    <row r="112" spans="13:15" x14ac:dyDescent="0.2">
      <c r="M112" s="51">
        <v>77</v>
      </c>
      <c r="N112" s="73" t="e">
        <f>INDEX(Summary!$N$23:$N$32,MATCH(M112/1000,Summary!$M$23:$M$32,-1))</f>
        <v>#N/A</v>
      </c>
      <c r="O112" s="77" t="e">
        <f>INDEX(Summary!$O$23:$O$32,MATCH(M112/1000,Summary!$M$23:$M$32,-1))</f>
        <v>#N/A</v>
      </c>
    </row>
    <row r="113" spans="13:15" x14ac:dyDescent="0.2">
      <c r="M113" s="51">
        <v>78</v>
      </c>
      <c r="N113" s="73" t="e">
        <f>INDEX(Summary!$N$23:$N$32,MATCH(M113/1000,Summary!$M$23:$M$32,-1))</f>
        <v>#N/A</v>
      </c>
      <c r="O113" s="77" t="e">
        <f>INDEX(Summary!$O$23:$O$32,MATCH(M113/1000,Summary!$M$23:$M$32,-1))</f>
        <v>#N/A</v>
      </c>
    </row>
    <row r="114" spans="13:15" x14ac:dyDescent="0.2">
      <c r="M114" s="51">
        <v>79</v>
      </c>
      <c r="N114" s="73" t="e">
        <f>INDEX(Summary!$N$23:$N$32,MATCH(M114/1000,Summary!$M$23:$M$32,-1))</f>
        <v>#N/A</v>
      </c>
      <c r="O114" s="77" t="e">
        <f>INDEX(Summary!$O$23:$O$32,MATCH(M114/1000,Summary!$M$23:$M$32,-1))</f>
        <v>#N/A</v>
      </c>
    </row>
    <row r="115" spans="13:15" x14ac:dyDescent="0.2">
      <c r="M115" s="51">
        <v>80</v>
      </c>
      <c r="N115" s="73" t="e">
        <f>INDEX(Summary!$N$23:$N$32,MATCH(M115/1000,Summary!$M$23:$M$32,-1))</f>
        <v>#N/A</v>
      </c>
      <c r="O115" s="77" t="e">
        <f>INDEX(Summary!$O$23:$O$32,MATCH(M115/1000,Summary!$M$23:$M$32,-1))</f>
        <v>#N/A</v>
      </c>
    </row>
    <row r="116" spans="13:15" x14ac:dyDescent="0.2">
      <c r="M116" s="51">
        <v>81</v>
      </c>
      <c r="N116" s="73" t="e">
        <f>INDEX(Summary!$N$23:$N$32,MATCH(M116/1000,Summary!$M$23:$M$32,-1))</f>
        <v>#N/A</v>
      </c>
      <c r="O116" s="77" t="e">
        <f>INDEX(Summary!$O$23:$O$32,MATCH(M116/1000,Summary!$M$23:$M$32,-1))</f>
        <v>#N/A</v>
      </c>
    </row>
    <row r="117" spans="13:15" x14ac:dyDescent="0.2">
      <c r="M117" s="51">
        <v>82</v>
      </c>
      <c r="N117" s="73" t="e">
        <f>INDEX(Summary!$N$23:$N$32,MATCH(M117/1000,Summary!$M$23:$M$32,-1))</f>
        <v>#N/A</v>
      </c>
      <c r="O117" s="77" t="e">
        <f>INDEX(Summary!$O$23:$O$32,MATCH(M117/1000,Summary!$M$23:$M$32,-1))</f>
        <v>#N/A</v>
      </c>
    </row>
    <row r="118" spans="13:15" x14ac:dyDescent="0.2">
      <c r="M118" s="51">
        <v>83</v>
      </c>
      <c r="N118" s="73" t="e">
        <f>INDEX(Summary!$N$23:$N$32,MATCH(M118/1000,Summary!$M$23:$M$32,-1))</f>
        <v>#N/A</v>
      </c>
      <c r="O118" s="77" t="e">
        <f>INDEX(Summary!$O$23:$O$32,MATCH(M118/1000,Summary!$M$23:$M$32,-1))</f>
        <v>#N/A</v>
      </c>
    </row>
    <row r="119" spans="13:15" x14ac:dyDescent="0.2">
      <c r="M119" s="51">
        <v>84</v>
      </c>
      <c r="N119" s="73" t="e">
        <f>INDEX(Summary!$N$23:$N$32,MATCH(M119/1000,Summary!$M$23:$M$32,-1))</f>
        <v>#N/A</v>
      </c>
      <c r="O119" s="77" t="e">
        <f>INDEX(Summary!$O$23:$O$32,MATCH(M119/1000,Summary!$M$23:$M$32,-1))</f>
        <v>#N/A</v>
      </c>
    </row>
    <row r="120" spans="13:15" x14ac:dyDescent="0.2">
      <c r="M120" s="51">
        <v>85</v>
      </c>
      <c r="N120" s="73" t="e">
        <f>INDEX(Summary!$N$23:$N$32,MATCH(M120/1000,Summary!$M$23:$M$32,-1))</f>
        <v>#N/A</v>
      </c>
      <c r="O120" s="77" t="e">
        <f>INDEX(Summary!$O$23:$O$32,MATCH(M120/1000,Summary!$M$23:$M$32,-1))</f>
        <v>#N/A</v>
      </c>
    </row>
    <row r="121" spans="13:15" x14ac:dyDescent="0.2">
      <c r="M121" s="51">
        <v>86</v>
      </c>
      <c r="N121" s="73" t="e">
        <f>INDEX(Summary!$N$23:$N$32,MATCH(M121/1000,Summary!$M$23:$M$32,-1))</f>
        <v>#N/A</v>
      </c>
      <c r="O121" s="77" t="e">
        <f>INDEX(Summary!$O$23:$O$32,MATCH(M121/1000,Summary!$M$23:$M$32,-1))</f>
        <v>#N/A</v>
      </c>
    </row>
    <row r="122" spans="13:15" x14ac:dyDescent="0.2">
      <c r="M122" s="51">
        <v>87</v>
      </c>
      <c r="N122" s="73" t="e">
        <f>INDEX(Summary!$N$23:$N$32,MATCH(M122/1000,Summary!$M$23:$M$32,-1))</f>
        <v>#N/A</v>
      </c>
      <c r="O122" s="77" t="e">
        <f>INDEX(Summary!$O$23:$O$32,MATCH(M122/1000,Summary!$M$23:$M$32,-1))</f>
        <v>#N/A</v>
      </c>
    </row>
    <row r="123" spans="13:15" x14ac:dyDescent="0.2">
      <c r="M123" s="51">
        <v>88</v>
      </c>
      <c r="N123" s="73" t="e">
        <f>INDEX(Summary!$N$23:$N$32,MATCH(M123/1000,Summary!$M$23:$M$32,-1))</f>
        <v>#N/A</v>
      </c>
      <c r="O123" s="77" t="e">
        <f>INDEX(Summary!$O$23:$O$32,MATCH(M123/1000,Summary!$M$23:$M$32,-1))</f>
        <v>#N/A</v>
      </c>
    </row>
    <row r="124" spans="13:15" x14ac:dyDescent="0.2">
      <c r="M124" s="51">
        <v>89</v>
      </c>
      <c r="N124" s="73" t="e">
        <f>INDEX(Summary!$N$23:$N$32,MATCH(M124/1000,Summary!$M$23:$M$32,-1))</f>
        <v>#N/A</v>
      </c>
      <c r="O124" s="77" t="e">
        <f>INDEX(Summary!$O$23:$O$32,MATCH(M124/1000,Summary!$M$23:$M$32,-1))</f>
        <v>#N/A</v>
      </c>
    </row>
    <row r="125" spans="13:15" x14ac:dyDescent="0.2">
      <c r="M125" s="51">
        <v>90</v>
      </c>
      <c r="N125" s="73" t="e">
        <f>INDEX(Summary!$N$23:$N$32,MATCH(M125/1000,Summary!$M$23:$M$32,-1))</f>
        <v>#N/A</v>
      </c>
      <c r="O125" s="77" t="e">
        <f>INDEX(Summary!$O$23:$O$32,MATCH(M125/1000,Summary!$M$23:$M$32,-1))</f>
        <v>#N/A</v>
      </c>
    </row>
    <row r="126" spans="13:15" x14ac:dyDescent="0.2">
      <c r="M126" s="51">
        <v>91</v>
      </c>
      <c r="N126" s="73" t="e">
        <f>INDEX(Summary!$N$23:$N$32,MATCH(M126/1000,Summary!$M$23:$M$32,-1))</f>
        <v>#N/A</v>
      </c>
      <c r="O126" s="77" t="e">
        <f>INDEX(Summary!$O$23:$O$32,MATCH(M126/1000,Summary!$M$23:$M$32,-1))</f>
        <v>#N/A</v>
      </c>
    </row>
    <row r="127" spans="13:15" x14ac:dyDescent="0.2">
      <c r="M127" s="51">
        <v>92</v>
      </c>
      <c r="N127" s="73" t="e">
        <f>INDEX(Summary!$N$23:$N$32,MATCH(M127/1000,Summary!$M$23:$M$32,-1))</f>
        <v>#N/A</v>
      </c>
      <c r="O127" s="77" t="e">
        <f>INDEX(Summary!$O$23:$O$32,MATCH(M127/1000,Summary!$M$23:$M$32,-1))</f>
        <v>#N/A</v>
      </c>
    </row>
    <row r="128" spans="13:15" x14ac:dyDescent="0.2">
      <c r="M128" s="51">
        <v>93</v>
      </c>
      <c r="N128" s="73" t="e">
        <f>INDEX(Summary!$N$23:$N$32,MATCH(M128/1000,Summary!$M$23:$M$32,-1))</f>
        <v>#N/A</v>
      </c>
      <c r="O128" s="77" t="e">
        <f>INDEX(Summary!$O$23:$O$32,MATCH(M128/1000,Summary!$M$23:$M$32,-1))</f>
        <v>#N/A</v>
      </c>
    </row>
    <row r="129" spans="13:15" x14ac:dyDescent="0.2">
      <c r="M129" s="51">
        <v>94</v>
      </c>
      <c r="N129" s="73" t="e">
        <f>INDEX(Summary!$N$23:$N$32,MATCH(M129/1000,Summary!$M$23:$M$32,-1))</f>
        <v>#N/A</v>
      </c>
      <c r="O129" s="77" t="e">
        <f>INDEX(Summary!$O$23:$O$32,MATCH(M129/1000,Summary!$M$23:$M$32,-1))</f>
        <v>#N/A</v>
      </c>
    </row>
    <row r="130" spans="13:15" x14ac:dyDescent="0.2">
      <c r="M130" s="51">
        <v>95</v>
      </c>
      <c r="N130" s="73" t="e">
        <f>INDEX(Summary!$N$23:$N$32,MATCH(M130/1000,Summary!$M$23:$M$32,-1))</f>
        <v>#N/A</v>
      </c>
      <c r="O130" s="77" t="e">
        <f>INDEX(Summary!$O$23:$O$32,MATCH(M130/1000,Summary!$M$23:$M$32,-1))</f>
        <v>#N/A</v>
      </c>
    </row>
    <row r="131" spans="13:15" x14ac:dyDescent="0.2">
      <c r="M131" s="51">
        <v>96</v>
      </c>
      <c r="N131" s="73" t="e">
        <f>INDEX(Summary!$N$23:$N$32,MATCH(M131/1000,Summary!$M$23:$M$32,-1))</f>
        <v>#N/A</v>
      </c>
      <c r="O131" s="77" t="e">
        <f>INDEX(Summary!$O$23:$O$32,MATCH(M131/1000,Summary!$M$23:$M$32,-1))</f>
        <v>#N/A</v>
      </c>
    </row>
    <row r="132" spans="13:15" x14ac:dyDescent="0.2">
      <c r="M132" s="51">
        <v>97</v>
      </c>
      <c r="N132" s="73" t="e">
        <f>INDEX(Summary!$N$23:$N$32,MATCH(M132/1000,Summary!$M$23:$M$32,-1))</f>
        <v>#N/A</v>
      </c>
      <c r="O132" s="77" t="e">
        <f>INDEX(Summary!$O$23:$O$32,MATCH(M132/1000,Summary!$M$23:$M$32,-1))</f>
        <v>#N/A</v>
      </c>
    </row>
    <row r="133" spans="13:15" x14ac:dyDescent="0.2">
      <c r="M133" s="51">
        <v>98</v>
      </c>
      <c r="N133" s="73" t="e">
        <f>INDEX(Summary!$N$23:$N$32,MATCH(M133/1000,Summary!$M$23:$M$32,-1))</f>
        <v>#N/A</v>
      </c>
      <c r="O133" s="77" t="e">
        <f>INDEX(Summary!$O$23:$O$32,MATCH(M133/1000,Summary!$M$23:$M$32,-1))</f>
        <v>#N/A</v>
      </c>
    </row>
    <row r="134" spans="13:15" x14ac:dyDescent="0.2">
      <c r="M134" s="51">
        <v>99</v>
      </c>
      <c r="N134" s="73" t="e">
        <f>INDEX(Summary!$N$23:$N$32,MATCH(M134/1000,Summary!$M$23:$M$32,-1))</f>
        <v>#N/A</v>
      </c>
      <c r="O134" s="77" t="e">
        <f>INDEX(Summary!$O$23:$O$32,MATCH(M134/1000,Summary!$M$23:$M$32,-1))</f>
        <v>#N/A</v>
      </c>
    </row>
    <row r="135" spans="13:15" x14ac:dyDescent="0.2">
      <c r="M135" s="51">
        <v>100</v>
      </c>
      <c r="N135" s="73" t="e">
        <f>INDEX(Summary!$N$23:$N$32,MATCH(M135/1000,Summary!$M$23:$M$32,-1))</f>
        <v>#N/A</v>
      </c>
      <c r="O135" s="77" t="e">
        <f>INDEX(Summary!$O$23:$O$32,MATCH(M135/1000,Summary!$M$23:$M$32,-1))</f>
        <v>#N/A</v>
      </c>
    </row>
    <row r="136" spans="13:15" x14ac:dyDescent="0.2">
      <c r="M136" s="51">
        <v>101</v>
      </c>
      <c r="N136" s="73" t="e">
        <f>INDEX(Summary!$N$23:$N$32,MATCH(M136/1000,Summary!$M$23:$M$32,-1))</f>
        <v>#N/A</v>
      </c>
      <c r="O136" s="77" t="e">
        <f>INDEX(Summary!$O$23:$O$32,MATCH(M136/1000,Summary!$M$23:$M$32,-1))</f>
        <v>#N/A</v>
      </c>
    </row>
    <row r="137" spans="13:15" x14ac:dyDescent="0.2">
      <c r="M137" s="51">
        <v>102</v>
      </c>
      <c r="N137" s="73" t="e">
        <f>INDEX(Summary!$N$23:$N$32,MATCH(M137/1000,Summary!$M$23:$M$32,-1))</f>
        <v>#N/A</v>
      </c>
      <c r="O137" s="77" t="e">
        <f>INDEX(Summary!$O$23:$O$32,MATCH(M137/1000,Summary!$M$23:$M$32,-1))</f>
        <v>#N/A</v>
      </c>
    </row>
    <row r="138" spans="13:15" x14ac:dyDescent="0.2">
      <c r="M138" s="51">
        <v>103</v>
      </c>
      <c r="N138" s="73" t="e">
        <f>INDEX(Summary!$N$23:$N$32,MATCH(M138/1000,Summary!$M$23:$M$32,-1))</f>
        <v>#N/A</v>
      </c>
      <c r="O138" s="77" t="e">
        <f>INDEX(Summary!$O$23:$O$32,MATCH(M138/1000,Summary!$M$23:$M$32,-1))</f>
        <v>#N/A</v>
      </c>
    </row>
    <row r="139" spans="13:15" x14ac:dyDescent="0.2">
      <c r="M139" s="51">
        <v>104</v>
      </c>
      <c r="N139" s="73" t="e">
        <f>INDEX(Summary!$N$23:$N$32,MATCH(M139/1000,Summary!$M$23:$M$32,-1))</f>
        <v>#N/A</v>
      </c>
      <c r="O139" s="77" t="e">
        <f>INDEX(Summary!$O$23:$O$32,MATCH(M139/1000,Summary!$M$23:$M$32,-1))</f>
        <v>#N/A</v>
      </c>
    </row>
    <row r="140" spans="13:15" x14ac:dyDescent="0.2">
      <c r="M140" s="51">
        <v>105</v>
      </c>
      <c r="N140" s="73" t="e">
        <f>INDEX(Summary!$N$23:$N$32,MATCH(M140/1000,Summary!$M$23:$M$32,-1))</f>
        <v>#N/A</v>
      </c>
      <c r="O140" s="77" t="e">
        <f>INDEX(Summary!$O$23:$O$32,MATCH(M140/1000,Summary!$M$23:$M$32,-1))</f>
        <v>#N/A</v>
      </c>
    </row>
    <row r="141" spans="13:15" x14ac:dyDescent="0.2">
      <c r="M141" s="51">
        <v>106</v>
      </c>
      <c r="N141" s="73" t="e">
        <f>INDEX(Summary!$N$23:$N$32,MATCH(M141/1000,Summary!$M$23:$M$32,-1))</f>
        <v>#N/A</v>
      </c>
      <c r="O141" s="77" t="e">
        <f>INDEX(Summary!$O$23:$O$32,MATCH(M141/1000,Summary!$M$23:$M$32,-1))</f>
        <v>#N/A</v>
      </c>
    </row>
    <row r="142" spans="13:15" x14ac:dyDescent="0.2">
      <c r="M142" s="51">
        <v>107</v>
      </c>
      <c r="N142" s="73" t="e">
        <f>INDEX(Summary!$N$23:$N$32,MATCH(M142/1000,Summary!$M$23:$M$32,-1))</f>
        <v>#N/A</v>
      </c>
      <c r="O142" s="77" t="e">
        <f>INDEX(Summary!$O$23:$O$32,MATCH(M142/1000,Summary!$M$23:$M$32,-1))</f>
        <v>#N/A</v>
      </c>
    </row>
    <row r="143" spans="13:15" x14ac:dyDescent="0.2">
      <c r="M143" s="51">
        <v>108</v>
      </c>
      <c r="N143" s="73" t="e">
        <f>INDEX(Summary!$N$23:$N$32,MATCH(M143/1000,Summary!$M$23:$M$32,-1))</f>
        <v>#N/A</v>
      </c>
      <c r="O143" s="77" t="e">
        <f>INDEX(Summary!$O$23:$O$32,MATCH(M143/1000,Summary!$M$23:$M$32,-1))</f>
        <v>#N/A</v>
      </c>
    </row>
    <row r="144" spans="13:15" x14ac:dyDescent="0.2">
      <c r="M144" s="51">
        <v>109</v>
      </c>
      <c r="N144" s="73" t="e">
        <f>INDEX(Summary!$N$23:$N$32,MATCH(M144/1000,Summary!$M$23:$M$32,-1))</f>
        <v>#N/A</v>
      </c>
      <c r="O144" s="77" t="e">
        <f>INDEX(Summary!$O$23:$O$32,MATCH(M144/1000,Summary!$M$23:$M$32,-1))</f>
        <v>#N/A</v>
      </c>
    </row>
    <row r="145" spans="13:15" x14ac:dyDescent="0.2">
      <c r="M145" s="51">
        <v>110</v>
      </c>
      <c r="N145" s="73" t="e">
        <f>INDEX(Summary!$N$23:$N$32,MATCH(M145/1000,Summary!$M$23:$M$32,-1))</f>
        <v>#N/A</v>
      </c>
      <c r="O145" s="77" t="e">
        <f>INDEX(Summary!$O$23:$O$32,MATCH(M145/1000,Summary!$M$23:$M$32,-1))</f>
        <v>#N/A</v>
      </c>
    </row>
    <row r="146" spans="13:15" x14ac:dyDescent="0.2">
      <c r="M146" s="51">
        <v>111</v>
      </c>
      <c r="N146" s="73" t="e">
        <f>INDEX(Summary!$N$23:$N$32,MATCH(M146/1000,Summary!$M$23:$M$32,-1))</f>
        <v>#N/A</v>
      </c>
      <c r="O146" s="77" t="e">
        <f>INDEX(Summary!$O$23:$O$32,MATCH(M146/1000,Summary!$M$23:$M$32,-1))</f>
        <v>#N/A</v>
      </c>
    </row>
    <row r="147" spans="13:15" x14ac:dyDescent="0.2">
      <c r="M147" s="51">
        <v>112</v>
      </c>
      <c r="N147" s="73" t="e">
        <f>INDEX(Summary!$N$23:$N$32,MATCH(M147/1000,Summary!$M$23:$M$32,-1))</f>
        <v>#N/A</v>
      </c>
      <c r="O147" s="77" t="e">
        <f>INDEX(Summary!$O$23:$O$32,MATCH(M147/1000,Summary!$M$23:$M$32,-1))</f>
        <v>#N/A</v>
      </c>
    </row>
    <row r="148" spans="13:15" x14ac:dyDescent="0.2">
      <c r="M148" s="51">
        <v>113</v>
      </c>
      <c r="N148" s="73" t="e">
        <f>INDEX(Summary!$N$23:$N$32,MATCH(M148/1000,Summary!$M$23:$M$32,-1))</f>
        <v>#N/A</v>
      </c>
      <c r="O148" s="77" t="e">
        <f>INDEX(Summary!$O$23:$O$32,MATCH(M148/1000,Summary!$M$23:$M$32,-1))</f>
        <v>#N/A</v>
      </c>
    </row>
    <row r="149" spans="13:15" x14ac:dyDescent="0.2">
      <c r="M149" s="51">
        <v>114</v>
      </c>
      <c r="N149" s="73" t="e">
        <f>INDEX(Summary!$N$23:$N$32,MATCH(M149/1000,Summary!$M$23:$M$32,-1))</f>
        <v>#N/A</v>
      </c>
      <c r="O149" s="77" t="e">
        <f>INDEX(Summary!$O$23:$O$32,MATCH(M149/1000,Summary!$M$23:$M$32,-1))</f>
        <v>#N/A</v>
      </c>
    </row>
    <row r="150" spans="13:15" x14ac:dyDescent="0.2">
      <c r="M150" s="51">
        <v>115</v>
      </c>
      <c r="N150" s="73" t="e">
        <f>INDEX(Summary!$N$23:$N$32,MATCH(M150/1000,Summary!$M$23:$M$32,-1))</f>
        <v>#N/A</v>
      </c>
      <c r="O150" s="77" t="e">
        <f>INDEX(Summary!$O$23:$O$32,MATCH(M150/1000,Summary!$M$23:$M$32,-1))</f>
        <v>#N/A</v>
      </c>
    </row>
    <row r="151" spans="13:15" x14ac:dyDescent="0.2">
      <c r="M151" s="51">
        <v>116</v>
      </c>
      <c r="N151" s="73" t="e">
        <f>INDEX(Summary!$N$23:$N$32,MATCH(M151/1000,Summary!$M$23:$M$32,-1))</f>
        <v>#N/A</v>
      </c>
      <c r="O151" s="77" t="e">
        <f>INDEX(Summary!$O$23:$O$32,MATCH(M151/1000,Summary!$M$23:$M$32,-1))</f>
        <v>#N/A</v>
      </c>
    </row>
    <row r="152" spans="13:15" x14ac:dyDescent="0.2">
      <c r="M152" s="51">
        <v>117</v>
      </c>
      <c r="N152" s="73" t="e">
        <f>INDEX(Summary!$N$23:$N$32,MATCH(M152/1000,Summary!$M$23:$M$32,-1))</f>
        <v>#N/A</v>
      </c>
      <c r="O152" s="77" t="e">
        <f>INDEX(Summary!$O$23:$O$32,MATCH(M152/1000,Summary!$M$23:$M$32,-1))</f>
        <v>#N/A</v>
      </c>
    </row>
    <row r="153" spans="13:15" x14ac:dyDescent="0.2">
      <c r="M153" s="51">
        <v>118</v>
      </c>
      <c r="N153" s="73" t="e">
        <f>INDEX(Summary!$N$23:$N$32,MATCH(M153/1000,Summary!$M$23:$M$32,-1))</f>
        <v>#N/A</v>
      </c>
      <c r="O153" s="77" t="e">
        <f>INDEX(Summary!$O$23:$O$32,MATCH(M153/1000,Summary!$M$23:$M$32,-1))</f>
        <v>#N/A</v>
      </c>
    </row>
    <row r="154" spans="13:15" x14ac:dyDescent="0.2">
      <c r="M154" s="51">
        <v>119</v>
      </c>
      <c r="N154" s="73" t="e">
        <f>INDEX(Summary!$N$23:$N$32,MATCH(M154/1000,Summary!$M$23:$M$32,-1))</f>
        <v>#N/A</v>
      </c>
      <c r="O154" s="77" t="e">
        <f>INDEX(Summary!$O$23:$O$32,MATCH(M154/1000,Summary!$M$23:$M$32,-1))</f>
        <v>#N/A</v>
      </c>
    </row>
    <row r="155" spans="13:15" x14ac:dyDescent="0.2">
      <c r="M155" s="51">
        <v>120</v>
      </c>
      <c r="N155" s="73" t="e">
        <f>INDEX(Summary!$N$23:$N$32,MATCH(M155/1000,Summary!$M$23:$M$32,-1))</f>
        <v>#N/A</v>
      </c>
      <c r="O155" s="77" t="e">
        <f>INDEX(Summary!$O$23:$O$32,MATCH(M155/1000,Summary!$M$23:$M$32,-1))</f>
        <v>#N/A</v>
      </c>
    </row>
    <row r="156" spans="13:15" x14ac:dyDescent="0.2">
      <c r="M156" s="51">
        <v>121</v>
      </c>
      <c r="N156" s="73" t="e">
        <f>INDEX(Summary!$N$23:$N$32,MATCH(M156/1000,Summary!$M$23:$M$32,-1))</f>
        <v>#N/A</v>
      </c>
      <c r="O156" s="77" t="e">
        <f>INDEX(Summary!$O$23:$O$32,MATCH(M156/1000,Summary!$M$23:$M$32,-1))</f>
        <v>#N/A</v>
      </c>
    </row>
    <row r="157" spans="13:15" x14ac:dyDescent="0.2">
      <c r="M157" s="51">
        <v>122</v>
      </c>
      <c r="N157" s="73" t="e">
        <f>INDEX(Summary!$N$23:$N$32,MATCH(M157/1000,Summary!$M$23:$M$32,-1))</f>
        <v>#N/A</v>
      </c>
      <c r="O157" s="77" t="e">
        <f>INDEX(Summary!$O$23:$O$32,MATCH(M157/1000,Summary!$M$23:$M$32,-1))</f>
        <v>#N/A</v>
      </c>
    </row>
    <row r="158" spans="13:15" x14ac:dyDescent="0.2">
      <c r="M158" s="51">
        <v>123</v>
      </c>
      <c r="N158" s="73" t="e">
        <f>INDEX(Summary!$N$23:$N$32,MATCH(M158/1000,Summary!$M$23:$M$32,-1))</f>
        <v>#N/A</v>
      </c>
      <c r="O158" s="77" t="e">
        <f>INDEX(Summary!$O$23:$O$32,MATCH(M158/1000,Summary!$M$23:$M$32,-1))</f>
        <v>#N/A</v>
      </c>
    </row>
    <row r="159" spans="13:15" x14ac:dyDescent="0.2">
      <c r="M159" s="51">
        <v>124</v>
      </c>
      <c r="N159" s="73" t="e">
        <f>INDEX(Summary!$N$23:$N$32,MATCH(M159/1000,Summary!$M$23:$M$32,-1))</f>
        <v>#N/A</v>
      </c>
      <c r="O159" s="77" t="e">
        <f>INDEX(Summary!$O$23:$O$32,MATCH(M159/1000,Summary!$M$23:$M$32,-1))</f>
        <v>#N/A</v>
      </c>
    </row>
    <row r="160" spans="13:15" x14ac:dyDescent="0.2">
      <c r="M160" s="51">
        <v>125</v>
      </c>
      <c r="N160" s="73" t="e">
        <f>INDEX(Summary!$N$23:$N$32,MATCH(M160/1000,Summary!$M$23:$M$32,-1))</f>
        <v>#N/A</v>
      </c>
      <c r="O160" s="77" t="e">
        <f>INDEX(Summary!$O$23:$O$32,MATCH(M160/1000,Summary!$M$23:$M$32,-1))</f>
        <v>#N/A</v>
      </c>
    </row>
    <row r="161" spans="13:15" x14ac:dyDescent="0.2">
      <c r="M161" s="51">
        <v>126</v>
      </c>
      <c r="N161" s="73" t="e">
        <f>INDEX(Summary!$N$23:$N$32,MATCH(M161/1000,Summary!$M$23:$M$32,-1))</f>
        <v>#N/A</v>
      </c>
      <c r="O161" s="77" t="e">
        <f>INDEX(Summary!$O$23:$O$32,MATCH(M161/1000,Summary!$M$23:$M$32,-1))</f>
        <v>#N/A</v>
      </c>
    </row>
    <row r="162" spans="13:15" x14ac:dyDescent="0.2">
      <c r="M162" s="51">
        <v>127</v>
      </c>
      <c r="N162" s="73" t="e">
        <f>INDEX(Summary!$N$23:$N$32,MATCH(M162/1000,Summary!$M$23:$M$32,-1))</f>
        <v>#N/A</v>
      </c>
      <c r="O162" s="77" t="e">
        <f>INDEX(Summary!$O$23:$O$32,MATCH(M162/1000,Summary!$M$23:$M$32,-1))</f>
        <v>#N/A</v>
      </c>
    </row>
    <row r="163" spans="13:15" x14ac:dyDescent="0.2">
      <c r="M163" s="51">
        <v>128</v>
      </c>
      <c r="N163" s="73" t="e">
        <f>INDEX(Summary!$N$23:$N$32,MATCH(M163/1000,Summary!$M$23:$M$32,-1))</f>
        <v>#N/A</v>
      </c>
      <c r="O163" s="77" t="e">
        <f>INDEX(Summary!$O$23:$O$32,MATCH(M163/1000,Summary!$M$23:$M$32,-1))</f>
        <v>#N/A</v>
      </c>
    </row>
    <row r="164" spans="13:15" x14ac:dyDescent="0.2">
      <c r="M164" s="51">
        <v>129</v>
      </c>
      <c r="N164" s="73" t="e">
        <f>INDEX(Summary!$N$23:$N$32,MATCH(M164/1000,Summary!$M$23:$M$32,-1))</f>
        <v>#N/A</v>
      </c>
      <c r="O164" s="77" t="e">
        <f>INDEX(Summary!$O$23:$O$32,MATCH(M164/1000,Summary!$M$23:$M$32,-1))</f>
        <v>#N/A</v>
      </c>
    </row>
    <row r="165" spans="13:15" x14ac:dyDescent="0.2">
      <c r="M165" s="51">
        <v>130</v>
      </c>
      <c r="N165" s="73" t="e">
        <f>INDEX(Summary!$N$23:$N$32,MATCH(M165/1000,Summary!$M$23:$M$32,-1))</f>
        <v>#N/A</v>
      </c>
      <c r="O165" s="77" t="e">
        <f>INDEX(Summary!$O$23:$O$32,MATCH(M165/1000,Summary!$M$23:$M$32,-1))</f>
        <v>#N/A</v>
      </c>
    </row>
    <row r="166" spans="13:15" x14ac:dyDescent="0.2">
      <c r="M166" s="51">
        <v>131</v>
      </c>
      <c r="N166" s="73" t="e">
        <f>INDEX(Summary!$N$23:$N$32,MATCH(M166/1000,Summary!$M$23:$M$32,-1))</f>
        <v>#N/A</v>
      </c>
      <c r="O166" s="77" t="e">
        <f>INDEX(Summary!$O$23:$O$32,MATCH(M166/1000,Summary!$M$23:$M$32,-1))</f>
        <v>#N/A</v>
      </c>
    </row>
    <row r="167" spans="13:15" x14ac:dyDescent="0.2">
      <c r="M167" s="51">
        <v>132</v>
      </c>
      <c r="N167" s="73" t="e">
        <f>INDEX(Summary!$N$23:$N$32,MATCH(M167/1000,Summary!$M$23:$M$32,-1))</f>
        <v>#N/A</v>
      </c>
      <c r="O167" s="77" t="e">
        <f>INDEX(Summary!$O$23:$O$32,MATCH(M167/1000,Summary!$M$23:$M$32,-1))</f>
        <v>#N/A</v>
      </c>
    </row>
    <row r="168" spans="13:15" x14ac:dyDescent="0.2">
      <c r="M168" s="51">
        <v>133</v>
      </c>
      <c r="N168" s="73" t="e">
        <f>INDEX(Summary!$N$23:$N$32,MATCH(M168/1000,Summary!$M$23:$M$32,-1))</f>
        <v>#N/A</v>
      </c>
      <c r="O168" s="77" t="e">
        <f>INDEX(Summary!$O$23:$O$32,MATCH(M168/1000,Summary!$M$23:$M$32,-1))</f>
        <v>#N/A</v>
      </c>
    </row>
    <row r="169" spans="13:15" x14ac:dyDescent="0.2">
      <c r="M169" s="51">
        <v>134</v>
      </c>
      <c r="N169" s="73" t="e">
        <f>INDEX(Summary!$N$23:$N$32,MATCH(M169/1000,Summary!$M$23:$M$32,-1))</f>
        <v>#N/A</v>
      </c>
      <c r="O169" s="77" t="e">
        <f>INDEX(Summary!$O$23:$O$32,MATCH(M169/1000,Summary!$M$23:$M$32,-1))</f>
        <v>#N/A</v>
      </c>
    </row>
    <row r="170" spans="13:15" x14ac:dyDescent="0.2">
      <c r="M170" s="51">
        <v>135</v>
      </c>
      <c r="N170" s="73" t="e">
        <f>INDEX(Summary!$N$23:$N$32,MATCH(M170/1000,Summary!$M$23:$M$32,-1))</f>
        <v>#N/A</v>
      </c>
      <c r="O170" s="77" t="e">
        <f>INDEX(Summary!$O$23:$O$32,MATCH(M170/1000,Summary!$M$23:$M$32,-1))</f>
        <v>#N/A</v>
      </c>
    </row>
    <row r="171" spans="13:15" x14ac:dyDescent="0.2">
      <c r="M171" s="51">
        <v>136</v>
      </c>
      <c r="N171" s="73" t="e">
        <f>INDEX(Summary!$N$23:$N$32,MATCH(M171/1000,Summary!$M$23:$M$32,-1))</f>
        <v>#N/A</v>
      </c>
      <c r="O171" s="77" t="e">
        <f>INDEX(Summary!$O$23:$O$32,MATCH(M171/1000,Summary!$M$23:$M$32,-1))</f>
        <v>#N/A</v>
      </c>
    </row>
    <row r="172" spans="13:15" x14ac:dyDescent="0.2">
      <c r="M172" s="51">
        <v>137</v>
      </c>
      <c r="N172" s="73" t="e">
        <f>INDEX(Summary!$N$23:$N$32,MATCH(M172/1000,Summary!$M$23:$M$32,-1))</f>
        <v>#N/A</v>
      </c>
      <c r="O172" s="77" t="e">
        <f>INDEX(Summary!$O$23:$O$32,MATCH(M172/1000,Summary!$M$23:$M$32,-1))</f>
        <v>#N/A</v>
      </c>
    </row>
    <row r="173" spans="13:15" x14ac:dyDescent="0.2">
      <c r="M173" s="51">
        <v>138</v>
      </c>
      <c r="N173" s="73" t="e">
        <f>INDEX(Summary!$N$23:$N$32,MATCH(M173/1000,Summary!$M$23:$M$32,-1))</f>
        <v>#N/A</v>
      </c>
      <c r="O173" s="77" t="e">
        <f>INDEX(Summary!$O$23:$O$32,MATCH(M173/1000,Summary!$M$23:$M$32,-1))</f>
        <v>#N/A</v>
      </c>
    </row>
    <row r="174" spans="13:15" x14ac:dyDescent="0.2">
      <c r="M174" s="51">
        <v>139</v>
      </c>
      <c r="N174" s="73" t="e">
        <f>INDEX(Summary!$N$23:$N$32,MATCH(M174/1000,Summary!$M$23:$M$32,-1))</f>
        <v>#N/A</v>
      </c>
      <c r="O174" s="77" t="e">
        <f>INDEX(Summary!$O$23:$O$32,MATCH(M174/1000,Summary!$M$23:$M$32,-1))</f>
        <v>#N/A</v>
      </c>
    </row>
    <row r="175" spans="13:15" x14ac:dyDescent="0.2">
      <c r="M175" s="51">
        <v>140</v>
      </c>
      <c r="N175" s="73" t="e">
        <f>INDEX(Summary!$N$23:$N$32,MATCH(M175/1000,Summary!$M$23:$M$32,-1))</f>
        <v>#N/A</v>
      </c>
      <c r="O175" s="77" t="e">
        <f>INDEX(Summary!$O$23:$O$32,MATCH(M175/1000,Summary!$M$23:$M$32,-1))</f>
        <v>#N/A</v>
      </c>
    </row>
    <row r="176" spans="13:15" x14ac:dyDescent="0.2">
      <c r="M176" s="51">
        <v>141</v>
      </c>
      <c r="N176" s="73" t="e">
        <f>INDEX(Summary!$N$23:$N$32,MATCH(M176/1000,Summary!$M$23:$M$32,-1))</f>
        <v>#N/A</v>
      </c>
      <c r="O176" s="77" t="e">
        <f>INDEX(Summary!$O$23:$O$32,MATCH(M176/1000,Summary!$M$23:$M$32,-1))</f>
        <v>#N/A</v>
      </c>
    </row>
    <row r="177" spans="13:15" x14ac:dyDescent="0.2">
      <c r="M177" s="51">
        <v>142</v>
      </c>
      <c r="N177" s="73" t="e">
        <f>INDEX(Summary!$N$23:$N$32,MATCH(M177/1000,Summary!$M$23:$M$32,-1))</f>
        <v>#N/A</v>
      </c>
      <c r="O177" s="77" t="e">
        <f>INDEX(Summary!$O$23:$O$32,MATCH(M177/1000,Summary!$M$23:$M$32,-1))</f>
        <v>#N/A</v>
      </c>
    </row>
    <row r="178" spans="13:15" x14ac:dyDescent="0.2">
      <c r="M178" s="51">
        <v>143</v>
      </c>
      <c r="N178" s="73" t="e">
        <f>INDEX(Summary!$N$23:$N$32,MATCH(M178/1000,Summary!$M$23:$M$32,-1))</f>
        <v>#N/A</v>
      </c>
      <c r="O178" s="77" t="e">
        <f>INDEX(Summary!$O$23:$O$32,MATCH(M178/1000,Summary!$M$23:$M$32,-1))</f>
        <v>#N/A</v>
      </c>
    </row>
    <row r="179" spans="13:15" x14ac:dyDescent="0.2">
      <c r="M179" s="51">
        <v>144</v>
      </c>
      <c r="N179" s="73" t="e">
        <f>INDEX(Summary!$N$23:$N$32,MATCH(M179/1000,Summary!$M$23:$M$32,-1))</f>
        <v>#N/A</v>
      </c>
      <c r="O179" s="77" t="e">
        <f>INDEX(Summary!$O$23:$O$32,MATCH(M179/1000,Summary!$M$23:$M$32,-1))</f>
        <v>#N/A</v>
      </c>
    </row>
    <row r="180" spans="13:15" x14ac:dyDescent="0.2">
      <c r="M180" s="51">
        <v>145</v>
      </c>
      <c r="N180" s="73" t="e">
        <f>INDEX(Summary!$N$23:$N$32,MATCH(M180/1000,Summary!$M$23:$M$32,-1))</f>
        <v>#N/A</v>
      </c>
      <c r="O180" s="77" t="e">
        <f>INDEX(Summary!$O$23:$O$32,MATCH(M180/1000,Summary!$M$23:$M$32,-1))</f>
        <v>#N/A</v>
      </c>
    </row>
    <row r="181" spans="13:15" x14ac:dyDescent="0.2">
      <c r="M181" s="51">
        <v>146</v>
      </c>
      <c r="N181" s="73" t="e">
        <f>INDEX(Summary!$N$23:$N$32,MATCH(M181/1000,Summary!$M$23:$M$32,-1))</f>
        <v>#N/A</v>
      </c>
      <c r="O181" s="77" t="e">
        <f>INDEX(Summary!$O$23:$O$32,MATCH(M181/1000,Summary!$M$23:$M$32,-1))</f>
        <v>#N/A</v>
      </c>
    </row>
    <row r="182" spans="13:15" x14ac:dyDescent="0.2">
      <c r="M182" s="51">
        <v>147</v>
      </c>
      <c r="N182" s="73" t="e">
        <f>INDEX(Summary!$N$23:$N$32,MATCH(M182/1000,Summary!$M$23:$M$32,-1))</f>
        <v>#N/A</v>
      </c>
      <c r="O182" s="77" t="e">
        <f>INDEX(Summary!$O$23:$O$32,MATCH(M182/1000,Summary!$M$23:$M$32,-1))</f>
        <v>#N/A</v>
      </c>
    </row>
    <row r="183" spans="13:15" x14ac:dyDescent="0.2">
      <c r="M183" s="51">
        <v>148</v>
      </c>
      <c r="N183" s="73" t="e">
        <f>INDEX(Summary!$N$23:$N$32,MATCH(M183/1000,Summary!$M$23:$M$32,-1))</f>
        <v>#N/A</v>
      </c>
      <c r="O183" s="77" t="e">
        <f>INDEX(Summary!$O$23:$O$32,MATCH(M183/1000,Summary!$M$23:$M$32,-1))</f>
        <v>#N/A</v>
      </c>
    </row>
    <row r="184" spans="13:15" x14ac:dyDescent="0.2">
      <c r="M184" s="51">
        <v>149</v>
      </c>
      <c r="N184" s="73" t="e">
        <f>INDEX(Summary!$N$23:$N$32,MATCH(M184/1000,Summary!$M$23:$M$32,-1))</f>
        <v>#N/A</v>
      </c>
      <c r="O184" s="77" t="e">
        <f>INDEX(Summary!$O$23:$O$32,MATCH(M184/1000,Summary!$M$23:$M$32,-1))</f>
        <v>#N/A</v>
      </c>
    </row>
    <row r="185" spans="13:15" x14ac:dyDescent="0.2">
      <c r="M185" s="51">
        <v>150</v>
      </c>
      <c r="N185" s="73" t="e">
        <f>INDEX(Summary!$N$23:$N$32,MATCH(M185/1000,Summary!$M$23:$M$32,-1))</f>
        <v>#N/A</v>
      </c>
      <c r="O185" s="77" t="e">
        <f>INDEX(Summary!$O$23:$O$32,MATCH(M185/1000,Summary!$M$23:$M$32,-1))</f>
        <v>#N/A</v>
      </c>
    </row>
    <row r="186" spans="13:15" x14ac:dyDescent="0.2">
      <c r="M186" s="51">
        <v>151</v>
      </c>
      <c r="N186" s="73" t="e">
        <f>INDEX(Summary!$N$23:$N$32,MATCH(M186/1000,Summary!$M$23:$M$32,-1))</f>
        <v>#N/A</v>
      </c>
      <c r="O186" s="77" t="e">
        <f>INDEX(Summary!$O$23:$O$32,MATCH(M186/1000,Summary!$M$23:$M$32,-1))</f>
        <v>#N/A</v>
      </c>
    </row>
    <row r="187" spans="13:15" x14ac:dyDescent="0.2">
      <c r="M187" s="51">
        <v>152</v>
      </c>
      <c r="N187" s="73" t="e">
        <f>INDEX(Summary!$N$23:$N$32,MATCH(M187/1000,Summary!$M$23:$M$32,-1))</f>
        <v>#N/A</v>
      </c>
      <c r="O187" s="77" t="e">
        <f>INDEX(Summary!$O$23:$O$32,MATCH(M187/1000,Summary!$M$23:$M$32,-1))</f>
        <v>#N/A</v>
      </c>
    </row>
    <row r="188" spans="13:15" x14ac:dyDescent="0.2">
      <c r="M188" s="51">
        <v>153</v>
      </c>
      <c r="N188" s="73" t="e">
        <f>INDEX(Summary!$N$23:$N$32,MATCH(M188/1000,Summary!$M$23:$M$32,-1))</f>
        <v>#N/A</v>
      </c>
      <c r="O188" s="77" t="e">
        <f>INDEX(Summary!$O$23:$O$32,MATCH(M188/1000,Summary!$M$23:$M$32,-1))</f>
        <v>#N/A</v>
      </c>
    </row>
    <row r="189" spans="13:15" x14ac:dyDescent="0.2">
      <c r="M189" s="51">
        <v>154</v>
      </c>
      <c r="N189" s="73" t="e">
        <f>INDEX(Summary!$N$23:$N$32,MATCH(M189/1000,Summary!$M$23:$M$32,-1))</f>
        <v>#N/A</v>
      </c>
      <c r="O189" s="77" t="e">
        <f>INDEX(Summary!$O$23:$O$32,MATCH(M189/1000,Summary!$M$23:$M$32,-1))</f>
        <v>#N/A</v>
      </c>
    </row>
    <row r="190" spans="13:15" x14ac:dyDescent="0.2">
      <c r="M190" s="51">
        <v>155</v>
      </c>
      <c r="N190" s="73" t="e">
        <f>INDEX(Summary!$N$23:$N$32,MATCH(M190/1000,Summary!$M$23:$M$32,-1))</f>
        <v>#N/A</v>
      </c>
      <c r="O190" s="77" t="e">
        <f>INDEX(Summary!$O$23:$O$32,MATCH(M190/1000,Summary!$M$23:$M$32,-1))</f>
        <v>#N/A</v>
      </c>
    </row>
    <row r="191" spans="13:15" x14ac:dyDescent="0.2">
      <c r="M191" s="51">
        <v>156</v>
      </c>
      <c r="N191" s="73" t="e">
        <f>INDEX(Summary!$N$23:$N$32,MATCH(M191/1000,Summary!$M$23:$M$32,-1))</f>
        <v>#N/A</v>
      </c>
      <c r="O191" s="77" t="e">
        <f>INDEX(Summary!$O$23:$O$32,MATCH(M191/1000,Summary!$M$23:$M$32,-1))</f>
        <v>#N/A</v>
      </c>
    </row>
    <row r="192" spans="13:15" x14ac:dyDescent="0.2">
      <c r="M192" s="51">
        <v>157</v>
      </c>
      <c r="N192" s="73" t="e">
        <f>INDEX(Summary!$N$23:$N$32,MATCH(M192/1000,Summary!$M$23:$M$32,-1))</f>
        <v>#N/A</v>
      </c>
      <c r="O192" s="77" t="e">
        <f>INDEX(Summary!$O$23:$O$32,MATCH(M192/1000,Summary!$M$23:$M$32,-1))</f>
        <v>#N/A</v>
      </c>
    </row>
    <row r="193" spans="13:15" x14ac:dyDescent="0.2">
      <c r="M193" s="51">
        <v>158</v>
      </c>
      <c r="N193" s="73" t="e">
        <f>INDEX(Summary!$N$23:$N$32,MATCH(M193/1000,Summary!$M$23:$M$32,-1))</f>
        <v>#N/A</v>
      </c>
      <c r="O193" s="77" t="e">
        <f>INDEX(Summary!$O$23:$O$32,MATCH(M193/1000,Summary!$M$23:$M$32,-1))</f>
        <v>#N/A</v>
      </c>
    </row>
    <row r="194" spans="13:15" x14ac:dyDescent="0.2">
      <c r="M194" s="51">
        <v>159</v>
      </c>
      <c r="N194" s="73" t="e">
        <f>INDEX(Summary!$N$23:$N$32,MATCH(M194/1000,Summary!$M$23:$M$32,-1))</f>
        <v>#N/A</v>
      </c>
      <c r="O194" s="77" t="e">
        <f>INDEX(Summary!$O$23:$O$32,MATCH(M194/1000,Summary!$M$23:$M$32,-1))</f>
        <v>#N/A</v>
      </c>
    </row>
    <row r="195" spans="13:15" x14ac:dyDescent="0.2">
      <c r="M195" s="51">
        <v>160</v>
      </c>
      <c r="N195" s="73" t="e">
        <f>INDEX(Summary!$N$23:$N$32,MATCH(M195/1000,Summary!$M$23:$M$32,-1))</f>
        <v>#N/A</v>
      </c>
      <c r="O195" s="77" t="e">
        <f>INDEX(Summary!$O$23:$O$32,MATCH(M195/1000,Summary!$M$23:$M$32,-1))</f>
        <v>#N/A</v>
      </c>
    </row>
    <row r="196" spans="13:15" x14ac:dyDescent="0.2">
      <c r="M196" s="51">
        <v>161</v>
      </c>
      <c r="N196" s="73" t="e">
        <f>INDEX(Summary!$N$23:$N$32,MATCH(M196/1000,Summary!$M$23:$M$32,-1))</f>
        <v>#N/A</v>
      </c>
      <c r="O196" s="77" t="e">
        <f>INDEX(Summary!$O$23:$O$32,MATCH(M196/1000,Summary!$M$23:$M$32,-1))</f>
        <v>#N/A</v>
      </c>
    </row>
    <row r="197" spans="13:15" x14ac:dyDescent="0.2">
      <c r="M197" s="51">
        <v>162</v>
      </c>
      <c r="N197" s="73" t="e">
        <f>INDEX(Summary!$N$23:$N$32,MATCH(M197/1000,Summary!$M$23:$M$32,-1))</f>
        <v>#N/A</v>
      </c>
      <c r="O197" s="77" t="e">
        <f>INDEX(Summary!$O$23:$O$32,MATCH(M197/1000,Summary!$M$23:$M$32,-1))</f>
        <v>#N/A</v>
      </c>
    </row>
    <row r="198" spans="13:15" x14ac:dyDescent="0.2">
      <c r="M198" s="51">
        <v>163</v>
      </c>
      <c r="N198" s="73" t="e">
        <f>INDEX(Summary!$N$23:$N$32,MATCH(M198/1000,Summary!$M$23:$M$32,-1))</f>
        <v>#N/A</v>
      </c>
      <c r="O198" s="77" t="e">
        <f>INDEX(Summary!$O$23:$O$32,MATCH(M198/1000,Summary!$M$23:$M$32,-1))</f>
        <v>#N/A</v>
      </c>
    </row>
    <row r="199" spans="13:15" x14ac:dyDescent="0.2">
      <c r="M199" s="51">
        <v>164</v>
      </c>
      <c r="N199" s="73" t="e">
        <f>INDEX(Summary!$N$23:$N$32,MATCH(M199/1000,Summary!$M$23:$M$32,-1))</f>
        <v>#N/A</v>
      </c>
      <c r="O199" s="77" t="e">
        <f>INDEX(Summary!$O$23:$O$32,MATCH(M199/1000,Summary!$M$23:$M$32,-1))</f>
        <v>#N/A</v>
      </c>
    </row>
    <row r="200" spans="13:15" x14ac:dyDescent="0.2">
      <c r="M200" s="51">
        <v>165</v>
      </c>
      <c r="N200" s="73" t="e">
        <f>INDEX(Summary!$N$23:$N$32,MATCH(M200/1000,Summary!$M$23:$M$32,-1))</f>
        <v>#N/A</v>
      </c>
      <c r="O200" s="77" t="e">
        <f>INDEX(Summary!$O$23:$O$32,MATCH(M200/1000,Summary!$M$23:$M$32,-1))</f>
        <v>#N/A</v>
      </c>
    </row>
    <row r="201" spans="13:15" x14ac:dyDescent="0.2">
      <c r="M201" s="51">
        <v>166</v>
      </c>
      <c r="N201" s="73" t="e">
        <f>INDEX(Summary!$N$23:$N$32,MATCH(M201/1000,Summary!$M$23:$M$32,-1))</f>
        <v>#N/A</v>
      </c>
      <c r="O201" s="77" t="e">
        <f>INDEX(Summary!$O$23:$O$32,MATCH(M201/1000,Summary!$M$23:$M$32,-1))</f>
        <v>#N/A</v>
      </c>
    </row>
    <row r="202" spans="13:15" x14ac:dyDescent="0.2">
      <c r="M202" s="51">
        <v>167</v>
      </c>
      <c r="N202" s="73" t="e">
        <f>INDEX(Summary!$N$23:$N$32,MATCH(M202/1000,Summary!$M$23:$M$32,-1))</f>
        <v>#N/A</v>
      </c>
      <c r="O202" s="77" t="e">
        <f>INDEX(Summary!$O$23:$O$32,MATCH(M202/1000,Summary!$M$23:$M$32,-1))</f>
        <v>#N/A</v>
      </c>
    </row>
    <row r="203" spans="13:15" x14ac:dyDescent="0.2">
      <c r="M203" s="51">
        <v>168</v>
      </c>
      <c r="N203" s="73" t="e">
        <f>INDEX(Summary!$N$23:$N$32,MATCH(M203/1000,Summary!$M$23:$M$32,-1))</f>
        <v>#N/A</v>
      </c>
      <c r="O203" s="77" t="e">
        <f>INDEX(Summary!$O$23:$O$32,MATCH(M203/1000,Summary!$M$23:$M$32,-1))</f>
        <v>#N/A</v>
      </c>
    </row>
    <row r="204" spans="13:15" x14ac:dyDescent="0.2">
      <c r="M204" s="51">
        <v>169</v>
      </c>
      <c r="N204" s="73" t="e">
        <f>INDEX(Summary!$N$23:$N$32,MATCH(M204/1000,Summary!$M$23:$M$32,-1))</f>
        <v>#N/A</v>
      </c>
      <c r="O204" s="77" t="e">
        <f>INDEX(Summary!$O$23:$O$32,MATCH(M204/1000,Summary!$M$23:$M$32,-1))</f>
        <v>#N/A</v>
      </c>
    </row>
    <row r="205" spans="13:15" x14ac:dyDescent="0.2">
      <c r="M205" s="51">
        <v>170</v>
      </c>
      <c r="N205" s="73" t="e">
        <f>INDEX(Summary!$N$23:$N$32,MATCH(M205/1000,Summary!$M$23:$M$32,-1))</f>
        <v>#N/A</v>
      </c>
      <c r="O205" s="77" t="e">
        <f>INDEX(Summary!$O$23:$O$32,MATCH(M205/1000,Summary!$M$23:$M$32,-1))</f>
        <v>#N/A</v>
      </c>
    </row>
    <row r="206" spans="13:15" x14ac:dyDescent="0.2">
      <c r="M206" s="51">
        <v>171</v>
      </c>
      <c r="N206" s="73" t="e">
        <f>INDEX(Summary!$N$23:$N$32,MATCH(M206/1000,Summary!$M$23:$M$32,-1))</f>
        <v>#N/A</v>
      </c>
      <c r="O206" s="77" t="e">
        <f>INDEX(Summary!$O$23:$O$32,MATCH(M206/1000,Summary!$M$23:$M$32,-1))</f>
        <v>#N/A</v>
      </c>
    </row>
    <row r="207" spans="13:15" x14ac:dyDescent="0.2">
      <c r="M207" s="51">
        <v>172</v>
      </c>
      <c r="N207" s="73" t="e">
        <f>INDEX(Summary!$N$23:$N$32,MATCH(M207/1000,Summary!$M$23:$M$32,-1))</f>
        <v>#N/A</v>
      </c>
      <c r="O207" s="77" t="e">
        <f>INDEX(Summary!$O$23:$O$32,MATCH(M207/1000,Summary!$M$23:$M$32,-1))</f>
        <v>#N/A</v>
      </c>
    </row>
    <row r="208" spans="13:15" x14ac:dyDescent="0.2">
      <c r="M208" s="51">
        <v>173</v>
      </c>
      <c r="N208" s="73" t="e">
        <f>INDEX(Summary!$N$23:$N$32,MATCH(M208/1000,Summary!$M$23:$M$32,-1))</f>
        <v>#N/A</v>
      </c>
      <c r="O208" s="77" t="e">
        <f>INDEX(Summary!$O$23:$O$32,MATCH(M208/1000,Summary!$M$23:$M$32,-1))</f>
        <v>#N/A</v>
      </c>
    </row>
    <row r="209" spans="13:15" x14ac:dyDescent="0.2">
      <c r="M209" s="51">
        <v>174</v>
      </c>
      <c r="N209" s="73" t="e">
        <f>INDEX(Summary!$N$23:$N$32,MATCH(M209/1000,Summary!$M$23:$M$32,-1))</f>
        <v>#N/A</v>
      </c>
      <c r="O209" s="77" t="e">
        <f>INDEX(Summary!$O$23:$O$32,MATCH(M209/1000,Summary!$M$23:$M$32,-1))</f>
        <v>#N/A</v>
      </c>
    </row>
    <row r="210" spans="13:15" x14ac:dyDescent="0.2">
      <c r="M210" s="51">
        <v>175</v>
      </c>
      <c r="N210" s="73" t="e">
        <f>INDEX(Summary!$N$23:$N$32,MATCH(M210/1000,Summary!$M$23:$M$32,-1))</f>
        <v>#N/A</v>
      </c>
      <c r="O210" s="77" t="e">
        <f>INDEX(Summary!$O$23:$O$32,MATCH(M210/1000,Summary!$M$23:$M$32,-1))</f>
        <v>#N/A</v>
      </c>
    </row>
    <row r="211" spans="13:15" x14ac:dyDescent="0.2">
      <c r="M211" s="51">
        <v>176</v>
      </c>
      <c r="N211" s="73" t="e">
        <f>INDEX(Summary!$N$23:$N$32,MATCH(M211/1000,Summary!$M$23:$M$32,-1))</f>
        <v>#N/A</v>
      </c>
      <c r="O211" s="77" t="e">
        <f>INDEX(Summary!$O$23:$O$32,MATCH(M211/1000,Summary!$M$23:$M$32,-1))</f>
        <v>#N/A</v>
      </c>
    </row>
    <row r="212" spans="13:15" x14ac:dyDescent="0.2">
      <c r="M212" s="51">
        <v>177</v>
      </c>
      <c r="N212" s="73" t="e">
        <f>INDEX(Summary!$N$23:$N$32,MATCH(M212/1000,Summary!$M$23:$M$32,-1))</f>
        <v>#N/A</v>
      </c>
      <c r="O212" s="77" t="e">
        <f>INDEX(Summary!$O$23:$O$32,MATCH(M212/1000,Summary!$M$23:$M$32,-1))</f>
        <v>#N/A</v>
      </c>
    </row>
    <row r="213" spans="13:15" x14ac:dyDescent="0.2">
      <c r="M213" s="51">
        <v>178</v>
      </c>
      <c r="N213" s="73" t="e">
        <f>INDEX(Summary!$N$23:$N$32,MATCH(M213/1000,Summary!$M$23:$M$32,-1))</f>
        <v>#N/A</v>
      </c>
      <c r="O213" s="77" t="e">
        <f>INDEX(Summary!$O$23:$O$32,MATCH(M213/1000,Summary!$M$23:$M$32,-1))</f>
        <v>#N/A</v>
      </c>
    </row>
    <row r="214" spans="13:15" x14ac:dyDescent="0.2">
      <c r="M214" s="51">
        <v>179</v>
      </c>
      <c r="N214" s="73" t="e">
        <f>INDEX(Summary!$N$23:$N$32,MATCH(M214/1000,Summary!$M$23:$M$32,-1))</f>
        <v>#N/A</v>
      </c>
      <c r="O214" s="77" t="e">
        <f>INDEX(Summary!$O$23:$O$32,MATCH(M214/1000,Summary!$M$23:$M$32,-1))</f>
        <v>#N/A</v>
      </c>
    </row>
    <row r="215" spans="13:15" x14ac:dyDescent="0.2">
      <c r="M215" s="51">
        <v>180</v>
      </c>
      <c r="N215" s="73" t="e">
        <f>INDEX(Summary!$N$23:$N$32,MATCH(M215/1000,Summary!$M$23:$M$32,-1))</f>
        <v>#N/A</v>
      </c>
      <c r="O215" s="77" t="e">
        <f>INDEX(Summary!$O$23:$O$32,MATCH(M215/1000,Summary!$M$23:$M$32,-1))</f>
        <v>#N/A</v>
      </c>
    </row>
    <row r="216" spans="13:15" x14ac:dyDescent="0.2">
      <c r="M216" s="51">
        <v>181</v>
      </c>
      <c r="N216" s="73" t="e">
        <f>INDEX(Summary!$N$23:$N$32,MATCH(M216/1000,Summary!$M$23:$M$32,-1))</f>
        <v>#N/A</v>
      </c>
      <c r="O216" s="77" t="e">
        <f>INDEX(Summary!$O$23:$O$32,MATCH(M216/1000,Summary!$M$23:$M$32,-1))</f>
        <v>#N/A</v>
      </c>
    </row>
    <row r="217" spans="13:15" x14ac:dyDescent="0.2">
      <c r="M217" s="51">
        <v>182</v>
      </c>
      <c r="N217" s="73" t="e">
        <f>INDEX(Summary!$N$23:$N$32,MATCH(M217/1000,Summary!$M$23:$M$32,-1))</f>
        <v>#N/A</v>
      </c>
      <c r="O217" s="77" t="e">
        <f>INDEX(Summary!$O$23:$O$32,MATCH(M217/1000,Summary!$M$23:$M$32,-1))</f>
        <v>#N/A</v>
      </c>
    </row>
    <row r="218" spans="13:15" x14ac:dyDescent="0.2">
      <c r="M218" s="51">
        <v>183</v>
      </c>
      <c r="N218" s="73" t="e">
        <f>INDEX(Summary!$N$23:$N$32,MATCH(M218/1000,Summary!$M$23:$M$32,-1))</f>
        <v>#N/A</v>
      </c>
      <c r="O218" s="77" t="e">
        <f>INDEX(Summary!$O$23:$O$32,MATCH(M218/1000,Summary!$M$23:$M$32,-1))</f>
        <v>#N/A</v>
      </c>
    </row>
    <row r="219" spans="13:15" x14ac:dyDescent="0.2">
      <c r="M219" s="51">
        <v>184</v>
      </c>
      <c r="N219" s="73" t="e">
        <f>INDEX(Summary!$N$23:$N$32,MATCH(M219/1000,Summary!$M$23:$M$32,-1))</f>
        <v>#N/A</v>
      </c>
      <c r="O219" s="77" t="e">
        <f>INDEX(Summary!$O$23:$O$32,MATCH(M219/1000,Summary!$M$23:$M$32,-1))</f>
        <v>#N/A</v>
      </c>
    </row>
    <row r="220" spans="13:15" x14ac:dyDescent="0.2">
      <c r="M220" s="51">
        <v>185</v>
      </c>
      <c r="N220" s="73" t="e">
        <f>INDEX(Summary!$N$23:$N$32,MATCH(M220/1000,Summary!$M$23:$M$32,-1))</f>
        <v>#N/A</v>
      </c>
      <c r="O220" s="77" t="e">
        <f>INDEX(Summary!$O$23:$O$32,MATCH(M220/1000,Summary!$M$23:$M$32,-1))</f>
        <v>#N/A</v>
      </c>
    </row>
    <row r="221" spans="13:15" x14ac:dyDescent="0.2">
      <c r="M221" s="51">
        <v>186</v>
      </c>
      <c r="N221" s="73" t="e">
        <f>INDEX(Summary!$N$23:$N$32,MATCH(M221/1000,Summary!$M$23:$M$32,-1))</f>
        <v>#N/A</v>
      </c>
      <c r="O221" s="77" t="e">
        <f>INDEX(Summary!$O$23:$O$32,MATCH(M221/1000,Summary!$M$23:$M$32,-1))</f>
        <v>#N/A</v>
      </c>
    </row>
    <row r="222" spans="13:15" x14ac:dyDescent="0.2">
      <c r="M222" s="51">
        <v>187</v>
      </c>
      <c r="N222" s="73" t="e">
        <f>INDEX(Summary!$N$23:$N$32,MATCH(M222/1000,Summary!$M$23:$M$32,-1))</f>
        <v>#N/A</v>
      </c>
      <c r="O222" s="77" t="e">
        <f>INDEX(Summary!$O$23:$O$32,MATCH(M222/1000,Summary!$M$23:$M$32,-1))</f>
        <v>#N/A</v>
      </c>
    </row>
    <row r="223" spans="13:15" x14ac:dyDescent="0.2">
      <c r="M223" s="51">
        <v>188</v>
      </c>
      <c r="N223" s="73" t="e">
        <f>INDEX(Summary!$N$23:$N$32,MATCH(M223/1000,Summary!$M$23:$M$32,-1))</f>
        <v>#N/A</v>
      </c>
      <c r="O223" s="77" t="e">
        <f>INDEX(Summary!$O$23:$O$32,MATCH(M223/1000,Summary!$M$23:$M$32,-1))</f>
        <v>#N/A</v>
      </c>
    </row>
    <row r="224" spans="13:15" x14ac:dyDescent="0.2">
      <c r="M224" s="51">
        <v>189</v>
      </c>
      <c r="N224" s="73" t="e">
        <f>INDEX(Summary!$N$23:$N$32,MATCH(M224/1000,Summary!$M$23:$M$32,-1))</f>
        <v>#N/A</v>
      </c>
      <c r="O224" s="77" t="e">
        <f>INDEX(Summary!$O$23:$O$32,MATCH(M224/1000,Summary!$M$23:$M$32,-1))</f>
        <v>#N/A</v>
      </c>
    </row>
    <row r="225" spans="13:15" x14ac:dyDescent="0.2">
      <c r="M225" s="51">
        <v>190</v>
      </c>
      <c r="N225" s="73" t="e">
        <f>INDEX(Summary!$N$23:$N$32,MATCH(M225/1000,Summary!$M$23:$M$32,-1))</f>
        <v>#N/A</v>
      </c>
      <c r="O225" s="77" t="e">
        <f>INDEX(Summary!$O$23:$O$32,MATCH(M225/1000,Summary!$M$23:$M$32,-1))</f>
        <v>#N/A</v>
      </c>
    </row>
    <row r="226" spans="13:15" x14ac:dyDescent="0.2">
      <c r="M226" s="51">
        <v>191</v>
      </c>
      <c r="N226" s="73" t="e">
        <f>INDEX(Summary!$N$23:$N$32,MATCH(M226/1000,Summary!$M$23:$M$32,-1))</f>
        <v>#N/A</v>
      </c>
      <c r="O226" s="77" t="e">
        <f>INDEX(Summary!$O$23:$O$32,MATCH(M226/1000,Summary!$M$23:$M$32,-1))</f>
        <v>#N/A</v>
      </c>
    </row>
    <row r="227" spans="13:15" x14ac:dyDescent="0.2">
      <c r="M227" s="51">
        <v>192</v>
      </c>
      <c r="N227" s="73" t="e">
        <f>INDEX(Summary!$N$23:$N$32,MATCH(M227/1000,Summary!$M$23:$M$32,-1))</f>
        <v>#N/A</v>
      </c>
      <c r="O227" s="77" t="e">
        <f>INDEX(Summary!$O$23:$O$32,MATCH(M227/1000,Summary!$M$23:$M$32,-1))</f>
        <v>#N/A</v>
      </c>
    </row>
    <row r="228" spans="13:15" x14ac:dyDescent="0.2">
      <c r="M228" s="51">
        <v>193</v>
      </c>
      <c r="N228" s="73" t="e">
        <f>INDEX(Summary!$N$23:$N$32,MATCH(M228/1000,Summary!$M$23:$M$32,-1))</f>
        <v>#N/A</v>
      </c>
      <c r="O228" s="77" t="e">
        <f>INDEX(Summary!$O$23:$O$32,MATCH(M228/1000,Summary!$M$23:$M$32,-1))</f>
        <v>#N/A</v>
      </c>
    </row>
    <row r="229" spans="13:15" x14ac:dyDescent="0.2">
      <c r="M229" s="51">
        <v>194</v>
      </c>
      <c r="N229" s="73" t="e">
        <f>INDEX(Summary!$N$23:$N$32,MATCH(M229/1000,Summary!$M$23:$M$32,-1))</f>
        <v>#N/A</v>
      </c>
      <c r="O229" s="77" t="e">
        <f>INDEX(Summary!$O$23:$O$32,MATCH(M229/1000,Summary!$M$23:$M$32,-1))</f>
        <v>#N/A</v>
      </c>
    </row>
    <row r="230" spans="13:15" x14ac:dyDescent="0.2">
      <c r="M230" s="51">
        <v>195</v>
      </c>
      <c r="N230" s="73" t="e">
        <f>INDEX(Summary!$N$23:$N$32,MATCH(M230/1000,Summary!$M$23:$M$32,-1))</f>
        <v>#N/A</v>
      </c>
      <c r="O230" s="77" t="e">
        <f>INDEX(Summary!$O$23:$O$32,MATCH(M230/1000,Summary!$M$23:$M$32,-1))</f>
        <v>#N/A</v>
      </c>
    </row>
    <row r="231" spans="13:15" x14ac:dyDescent="0.2">
      <c r="M231" s="51">
        <v>196</v>
      </c>
      <c r="N231" s="73" t="e">
        <f>INDEX(Summary!$N$23:$N$32,MATCH(M231/1000,Summary!$M$23:$M$32,-1))</f>
        <v>#N/A</v>
      </c>
      <c r="O231" s="77" t="e">
        <f>INDEX(Summary!$O$23:$O$32,MATCH(M231/1000,Summary!$M$23:$M$32,-1))</f>
        <v>#N/A</v>
      </c>
    </row>
    <row r="232" spans="13:15" x14ac:dyDescent="0.2">
      <c r="M232" s="51">
        <v>197</v>
      </c>
      <c r="N232" s="73" t="e">
        <f>INDEX(Summary!$N$23:$N$32,MATCH(M232/1000,Summary!$M$23:$M$32,-1))</f>
        <v>#N/A</v>
      </c>
      <c r="O232" s="77" t="e">
        <f>INDEX(Summary!$O$23:$O$32,MATCH(M232/1000,Summary!$M$23:$M$32,-1))</f>
        <v>#N/A</v>
      </c>
    </row>
    <row r="233" spans="13:15" x14ac:dyDescent="0.2">
      <c r="M233" s="51">
        <v>198</v>
      </c>
      <c r="N233" s="73" t="e">
        <f>INDEX(Summary!$N$23:$N$32,MATCH(M233/1000,Summary!$M$23:$M$32,-1))</f>
        <v>#N/A</v>
      </c>
      <c r="O233" s="77" t="e">
        <f>INDEX(Summary!$O$23:$O$32,MATCH(M233/1000,Summary!$M$23:$M$32,-1))</f>
        <v>#N/A</v>
      </c>
    </row>
    <row r="234" spans="13:15" x14ac:dyDescent="0.2">
      <c r="M234" s="51">
        <v>199</v>
      </c>
      <c r="N234" s="73" t="e">
        <f>INDEX(Summary!$N$23:$N$32,MATCH(M234/1000,Summary!$M$23:$M$32,-1))</f>
        <v>#N/A</v>
      </c>
      <c r="O234" s="77" t="e">
        <f>INDEX(Summary!$O$23:$O$32,MATCH(M234/1000,Summary!$M$23:$M$32,-1))</f>
        <v>#N/A</v>
      </c>
    </row>
    <row r="235" spans="13:15" x14ac:dyDescent="0.2">
      <c r="M235" s="51">
        <v>200</v>
      </c>
      <c r="N235" s="73" t="e">
        <f>INDEX(Summary!$N$23:$N$32,MATCH(M235/1000,Summary!$M$23:$M$32,-1))</f>
        <v>#N/A</v>
      </c>
      <c r="O235" s="77" t="e">
        <f>INDEX(Summary!$O$23:$O$32,MATCH(M235/1000,Summary!$M$23:$M$32,-1))</f>
        <v>#N/A</v>
      </c>
    </row>
    <row r="236" spans="13:15" x14ac:dyDescent="0.2">
      <c r="M236" s="51">
        <v>201</v>
      </c>
      <c r="N236" s="73" t="e">
        <f>INDEX(Summary!$N$23:$N$32,MATCH(M236/1000,Summary!$M$23:$M$32,-1))</f>
        <v>#N/A</v>
      </c>
      <c r="O236" s="77" t="e">
        <f>INDEX(Summary!$O$23:$O$32,MATCH(M236/1000,Summary!$M$23:$M$32,-1))</f>
        <v>#N/A</v>
      </c>
    </row>
    <row r="237" spans="13:15" x14ac:dyDescent="0.2">
      <c r="M237" s="51">
        <v>202</v>
      </c>
      <c r="N237" s="73" t="e">
        <f>INDEX(Summary!$N$23:$N$32,MATCH(M237/1000,Summary!$M$23:$M$32,-1))</f>
        <v>#N/A</v>
      </c>
      <c r="O237" s="77" t="e">
        <f>INDEX(Summary!$O$23:$O$32,MATCH(M237/1000,Summary!$M$23:$M$32,-1))</f>
        <v>#N/A</v>
      </c>
    </row>
    <row r="238" spans="13:15" x14ac:dyDescent="0.2">
      <c r="M238" s="51">
        <v>203</v>
      </c>
      <c r="N238" s="73" t="e">
        <f>INDEX(Summary!$N$23:$N$32,MATCH(M238/1000,Summary!$M$23:$M$32,-1))</f>
        <v>#N/A</v>
      </c>
      <c r="O238" s="77" t="e">
        <f>INDEX(Summary!$O$23:$O$32,MATCH(M238/1000,Summary!$M$23:$M$32,-1))</f>
        <v>#N/A</v>
      </c>
    </row>
    <row r="239" spans="13:15" x14ac:dyDescent="0.2">
      <c r="M239" s="51">
        <v>204</v>
      </c>
      <c r="N239" s="73" t="e">
        <f>INDEX(Summary!$N$23:$N$32,MATCH(M239/1000,Summary!$M$23:$M$32,-1))</f>
        <v>#N/A</v>
      </c>
      <c r="O239" s="77" t="e">
        <f>INDEX(Summary!$O$23:$O$32,MATCH(M239/1000,Summary!$M$23:$M$32,-1))</f>
        <v>#N/A</v>
      </c>
    </row>
    <row r="240" spans="13:15" x14ac:dyDescent="0.2">
      <c r="M240" s="51">
        <v>205</v>
      </c>
      <c r="N240" s="73" t="e">
        <f>INDEX(Summary!$N$23:$N$32,MATCH(M240/1000,Summary!$M$23:$M$32,-1))</f>
        <v>#N/A</v>
      </c>
      <c r="O240" s="77" t="e">
        <f>INDEX(Summary!$O$23:$O$32,MATCH(M240/1000,Summary!$M$23:$M$32,-1))</f>
        <v>#N/A</v>
      </c>
    </row>
    <row r="241" spans="13:15" x14ac:dyDescent="0.2">
      <c r="M241" s="51">
        <v>206</v>
      </c>
      <c r="N241" s="73" t="e">
        <f>INDEX(Summary!$N$23:$N$32,MATCH(M241/1000,Summary!$M$23:$M$32,-1))</f>
        <v>#N/A</v>
      </c>
      <c r="O241" s="77" t="e">
        <f>INDEX(Summary!$O$23:$O$32,MATCH(M241/1000,Summary!$M$23:$M$32,-1))</f>
        <v>#N/A</v>
      </c>
    </row>
    <row r="242" spans="13:15" x14ac:dyDescent="0.2">
      <c r="M242" s="51">
        <v>207</v>
      </c>
      <c r="N242" s="73" t="e">
        <f>INDEX(Summary!$N$23:$N$32,MATCH(M242/1000,Summary!$M$23:$M$32,-1))</f>
        <v>#N/A</v>
      </c>
      <c r="O242" s="77" t="e">
        <f>INDEX(Summary!$O$23:$O$32,MATCH(M242/1000,Summary!$M$23:$M$32,-1))</f>
        <v>#N/A</v>
      </c>
    </row>
    <row r="243" spans="13:15" x14ac:dyDescent="0.2">
      <c r="M243" s="51">
        <v>208</v>
      </c>
      <c r="N243" s="73" t="e">
        <f>INDEX(Summary!$N$23:$N$32,MATCH(M243/1000,Summary!$M$23:$M$32,-1))</f>
        <v>#N/A</v>
      </c>
      <c r="O243" s="77" t="e">
        <f>INDEX(Summary!$O$23:$O$32,MATCH(M243/1000,Summary!$M$23:$M$32,-1))</f>
        <v>#N/A</v>
      </c>
    </row>
    <row r="244" spans="13:15" x14ac:dyDescent="0.2">
      <c r="M244" s="51">
        <v>209</v>
      </c>
      <c r="N244" s="73" t="e">
        <f>INDEX(Summary!$N$23:$N$32,MATCH(M244/1000,Summary!$M$23:$M$32,-1))</f>
        <v>#N/A</v>
      </c>
      <c r="O244" s="77" t="e">
        <f>INDEX(Summary!$O$23:$O$32,MATCH(M244/1000,Summary!$M$23:$M$32,-1))</f>
        <v>#N/A</v>
      </c>
    </row>
    <row r="245" spans="13:15" x14ac:dyDescent="0.2">
      <c r="M245" s="51">
        <v>210</v>
      </c>
      <c r="N245" s="73" t="e">
        <f>INDEX(Summary!$N$23:$N$32,MATCH(M245/1000,Summary!$M$23:$M$32,-1))</f>
        <v>#N/A</v>
      </c>
      <c r="O245" s="77" t="e">
        <f>INDEX(Summary!$O$23:$O$32,MATCH(M245/1000,Summary!$M$23:$M$32,-1))</f>
        <v>#N/A</v>
      </c>
    </row>
    <row r="246" spans="13:15" x14ac:dyDescent="0.2">
      <c r="M246" s="51">
        <v>211</v>
      </c>
      <c r="N246" s="73" t="e">
        <f>INDEX(Summary!$N$23:$N$32,MATCH(M246/1000,Summary!$M$23:$M$32,-1))</f>
        <v>#N/A</v>
      </c>
      <c r="O246" s="77" t="e">
        <f>INDEX(Summary!$O$23:$O$32,MATCH(M246/1000,Summary!$M$23:$M$32,-1))</f>
        <v>#N/A</v>
      </c>
    </row>
    <row r="247" spans="13:15" x14ac:dyDescent="0.2">
      <c r="M247" s="51">
        <v>212</v>
      </c>
      <c r="N247" s="73" t="e">
        <f>INDEX(Summary!$N$23:$N$32,MATCH(M247/1000,Summary!$M$23:$M$32,-1))</f>
        <v>#N/A</v>
      </c>
      <c r="O247" s="77" t="e">
        <f>INDEX(Summary!$O$23:$O$32,MATCH(M247/1000,Summary!$M$23:$M$32,-1))</f>
        <v>#N/A</v>
      </c>
    </row>
    <row r="248" spans="13:15" x14ac:dyDescent="0.2">
      <c r="M248" s="51">
        <v>213</v>
      </c>
      <c r="N248" s="73" t="e">
        <f>INDEX(Summary!$N$23:$N$32,MATCH(M248/1000,Summary!$M$23:$M$32,-1))</f>
        <v>#N/A</v>
      </c>
      <c r="O248" s="77" t="e">
        <f>INDEX(Summary!$O$23:$O$32,MATCH(M248/1000,Summary!$M$23:$M$32,-1))</f>
        <v>#N/A</v>
      </c>
    </row>
    <row r="249" spans="13:15" x14ac:dyDescent="0.2">
      <c r="M249" s="51">
        <v>214</v>
      </c>
      <c r="N249" s="73" t="e">
        <f>INDEX(Summary!$N$23:$N$32,MATCH(M249/1000,Summary!$M$23:$M$32,-1))</f>
        <v>#N/A</v>
      </c>
      <c r="O249" s="77" t="e">
        <f>INDEX(Summary!$O$23:$O$32,MATCH(M249/1000,Summary!$M$23:$M$32,-1))</f>
        <v>#N/A</v>
      </c>
    </row>
    <row r="250" spans="13:15" x14ac:dyDescent="0.2">
      <c r="M250" s="51">
        <v>215</v>
      </c>
      <c r="N250" s="73" t="e">
        <f>INDEX(Summary!$N$23:$N$32,MATCH(M250/1000,Summary!$M$23:$M$32,-1))</f>
        <v>#N/A</v>
      </c>
      <c r="O250" s="77" t="e">
        <f>INDEX(Summary!$O$23:$O$32,MATCH(M250/1000,Summary!$M$23:$M$32,-1))</f>
        <v>#N/A</v>
      </c>
    </row>
    <row r="251" spans="13:15" x14ac:dyDescent="0.2">
      <c r="M251" s="51">
        <v>216</v>
      </c>
      <c r="N251" s="73" t="e">
        <f>INDEX(Summary!$N$23:$N$32,MATCH(M251/1000,Summary!$M$23:$M$32,-1))</f>
        <v>#N/A</v>
      </c>
      <c r="O251" s="77" t="e">
        <f>INDEX(Summary!$O$23:$O$32,MATCH(M251/1000,Summary!$M$23:$M$32,-1))</f>
        <v>#N/A</v>
      </c>
    </row>
    <row r="252" spans="13:15" x14ac:dyDescent="0.2">
      <c r="M252" s="51">
        <v>217</v>
      </c>
      <c r="N252" s="73" t="e">
        <f>INDEX(Summary!$N$23:$N$32,MATCH(M252/1000,Summary!$M$23:$M$32,-1))</f>
        <v>#N/A</v>
      </c>
      <c r="O252" s="77" t="e">
        <f>INDEX(Summary!$O$23:$O$32,MATCH(M252/1000,Summary!$M$23:$M$32,-1))</f>
        <v>#N/A</v>
      </c>
    </row>
    <row r="253" spans="13:15" x14ac:dyDescent="0.2">
      <c r="M253" s="51">
        <v>218</v>
      </c>
      <c r="N253" s="73" t="e">
        <f>INDEX(Summary!$N$23:$N$32,MATCH(M253/1000,Summary!$M$23:$M$32,-1))</f>
        <v>#N/A</v>
      </c>
      <c r="O253" s="77" t="e">
        <f>INDEX(Summary!$O$23:$O$32,MATCH(M253/1000,Summary!$M$23:$M$32,-1))</f>
        <v>#N/A</v>
      </c>
    </row>
    <row r="254" spans="13:15" x14ac:dyDescent="0.2">
      <c r="M254" s="51">
        <v>219</v>
      </c>
      <c r="N254" s="73" t="e">
        <f>INDEX(Summary!$N$23:$N$32,MATCH(M254/1000,Summary!$M$23:$M$32,-1))</f>
        <v>#N/A</v>
      </c>
      <c r="O254" s="77" t="e">
        <f>INDEX(Summary!$O$23:$O$32,MATCH(M254/1000,Summary!$M$23:$M$32,-1))</f>
        <v>#N/A</v>
      </c>
    </row>
    <row r="255" spans="13:15" x14ac:dyDescent="0.2">
      <c r="M255" s="51">
        <v>220</v>
      </c>
      <c r="N255" s="73" t="e">
        <f>INDEX(Summary!$N$23:$N$32,MATCH(M255/1000,Summary!$M$23:$M$32,-1))</f>
        <v>#N/A</v>
      </c>
      <c r="O255" s="77" t="e">
        <f>INDEX(Summary!$O$23:$O$32,MATCH(M255/1000,Summary!$M$23:$M$32,-1))</f>
        <v>#N/A</v>
      </c>
    </row>
    <row r="256" spans="13:15" x14ac:dyDescent="0.2">
      <c r="M256" s="51">
        <v>221</v>
      </c>
      <c r="N256" s="73" t="e">
        <f>INDEX(Summary!$N$23:$N$32,MATCH(M256/1000,Summary!$M$23:$M$32,-1))</f>
        <v>#N/A</v>
      </c>
      <c r="O256" s="77" t="e">
        <f>INDEX(Summary!$O$23:$O$32,MATCH(M256/1000,Summary!$M$23:$M$32,-1))</f>
        <v>#N/A</v>
      </c>
    </row>
    <row r="257" spans="13:15" x14ac:dyDescent="0.2">
      <c r="M257" s="51">
        <v>222</v>
      </c>
      <c r="N257" s="73" t="e">
        <f>INDEX(Summary!$N$23:$N$32,MATCH(M257/1000,Summary!$M$23:$M$32,-1))</f>
        <v>#N/A</v>
      </c>
      <c r="O257" s="77" t="e">
        <f>INDEX(Summary!$O$23:$O$32,MATCH(M257/1000,Summary!$M$23:$M$32,-1))</f>
        <v>#N/A</v>
      </c>
    </row>
    <row r="258" spans="13:15" x14ac:dyDescent="0.2">
      <c r="M258" s="51">
        <v>223</v>
      </c>
      <c r="N258" s="73" t="e">
        <f>INDEX(Summary!$N$23:$N$32,MATCH(M258/1000,Summary!$M$23:$M$32,-1))</f>
        <v>#N/A</v>
      </c>
      <c r="O258" s="77" t="e">
        <f>INDEX(Summary!$O$23:$O$32,MATCH(M258/1000,Summary!$M$23:$M$32,-1))</f>
        <v>#N/A</v>
      </c>
    </row>
    <row r="259" spans="13:15" x14ac:dyDescent="0.2">
      <c r="M259" s="51">
        <v>224</v>
      </c>
      <c r="N259" s="73" t="e">
        <f>INDEX(Summary!$N$23:$N$32,MATCH(M259/1000,Summary!$M$23:$M$32,-1))</f>
        <v>#N/A</v>
      </c>
      <c r="O259" s="77" t="e">
        <f>INDEX(Summary!$O$23:$O$32,MATCH(M259/1000,Summary!$M$23:$M$32,-1))</f>
        <v>#N/A</v>
      </c>
    </row>
    <row r="260" spans="13:15" x14ac:dyDescent="0.2">
      <c r="M260" s="51">
        <v>225</v>
      </c>
      <c r="N260" s="73" t="e">
        <f>INDEX(Summary!$N$23:$N$32,MATCH(M260/1000,Summary!$M$23:$M$32,-1))</f>
        <v>#N/A</v>
      </c>
      <c r="O260" s="77" t="e">
        <f>INDEX(Summary!$O$23:$O$32,MATCH(M260/1000,Summary!$M$23:$M$32,-1))</f>
        <v>#N/A</v>
      </c>
    </row>
    <row r="261" spans="13:15" x14ac:dyDescent="0.2">
      <c r="M261" s="51">
        <v>226</v>
      </c>
      <c r="N261" s="73" t="e">
        <f>INDEX(Summary!$N$23:$N$32,MATCH(M261/1000,Summary!$M$23:$M$32,-1))</f>
        <v>#N/A</v>
      </c>
      <c r="O261" s="77" t="e">
        <f>INDEX(Summary!$O$23:$O$32,MATCH(M261/1000,Summary!$M$23:$M$32,-1))</f>
        <v>#N/A</v>
      </c>
    </row>
    <row r="262" spans="13:15" x14ac:dyDescent="0.2">
      <c r="M262" s="51">
        <v>227</v>
      </c>
      <c r="N262" s="73" t="e">
        <f>INDEX(Summary!$N$23:$N$32,MATCH(M262/1000,Summary!$M$23:$M$32,-1))</f>
        <v>#N/A</v>
      </c>
      <c r="O262" s="77" t="e">
        <f>INDEX(Summary!$O$23:$O$32,MATCH(M262/1000,Summary!$M$23:$M$32,-1))</f>
        <v>#N/A</v>
      </c>
    </row>
    <row r="263" spans="13:15" x14ac:dyDescent="0.2">
      <c r="M263" s="51">
        <v>228</v>
      </c>
      <c r="N263" s="73" t="e">
        <f>INDEX(Summary!$N$23:$N$32,MATCH(M263/1000,Summary!$M$23:$M$32,-1))</f>
        <v>#N/A</v>
      </c>
      <c r="O263" s="77" t="e">
        <f>INDEX(Summary!$O$23:$O$32,MATCH(M263/1000,Summary!$M$23:$M$32,-1))</f>
        <v>#N/A</v>
      </c>
    </row>
    <row r="264" spans="13:15" x14ac:dyDescent="0.2">
      <c r="M264" s="51">
        <v>229</v>
      </c>
      <c r="N264" s="73" t="e">
        <f>INDEX(Summary!$N$23:$N$32,MATCH(M264/1000,Summary!$M$23:$M$32,-1))</f>
        <v>#N/A</v>
      </c>
      <c r="O264" s="77" t="e">
        <f>INDEX(Summary!$O$23:$O$32,MATCH(M264/1000,Summary!$M$23:$M$32,-1))</f>
        <v>#N/A</v>
      </c>
    </row>
    <row r="265" spans="13:15" x14ac:dyDescent="0.2">
      <c r="M265" s="51">
        <v>230</v>
      </c>
      <c r="N265" s="73" t="e">
        <f>INDEX(Summary!$N$23:$N$32,MATCH(M265/1000,Summary!$M$23:$M$32,-1))</f>
        <v>#N/A</v>
      </c>
      <c r="O265" s="77" t="e">
        <f>INDEX(Summary!$O$23:$O$32,MATCH(M265/1000,Summary!$M$23:$M$32,-1))</f>
        <v>#N/A</v>
      </c>
    </row>
    <row r="266" spans="13:15" x14ac:dyDescent="0.2">
      <c r="M266" s="51">
        <v>231</v>
      </c>
      <c r="N266" s="73" t="e">
        <f>INDEX(Summary!$N$23:$N$32,MATCH(M266/1000,Summary!$M$23:$M$32,-1))</f>
        <v>#N/A</v>
      </c>
      <c r="O266" s="77" t="e">
        <f>INDEX(Summary!$O$23:$O$32,MATCH(M266/1000,Summary!$M$23:$M$32,-1))</f>
        <v>#N/A</v>
      </c>
    </row>
    <row r="267" spans="13:15" x14ac:dyDescent="0.2">
      <c r="M267" s="51">
        <v>232</v>
      </c>
      <c r="N267" s="73" t="e">
        <f>INDEX(Summary!$N$23:$N$32,MATCH(M267/1000,Summary!$M$23:$M$32,-1))</f>
        <v>#N/A</v>
      </c>
      <c r="O267" s="77" t="e">
        <f>INDEX(Summary!$O$23:$O$32,MATCH(M267/1000,Summary!$M$23:$M$32,-1))</f>
        <v>#N/A</v>
      </c>
    </row>
    <row r="268" spans="13:15" x14ac:dyDescent="0.2">
      <c r="M268" s="51">
        <v>233</v>
      </c>
      <c r="N268" s="73" t="e">
        <f>INDEX(Summary!$N$23:$N$32,MATCH(M268/1000,Summary!$M$23:$M$32,-1))</f>
        <v>#N/A</v>
      </c>
      <c r="O268" s="77" t="e">
        <f>INDEX(Summary!$O$23:$O$32,MATCH(M268/1000,Summary!$M$23:$M$32,-1))</f>
        <v>#N/A</v>
      </c>
    </row>
    <row r="269" spans="13:15" x14ac:dyDescent="0.2">
      <c r="M269" s="51">
        <v>234</v>
      </c>
      <c r="N269" s="73" t="e">
        <f>INDEX(Summary!$N$23:$N$32,MATCH(M269/1000,Summary!$M$23:$M$32,-1))</f>
        <v>#N/A</v>
      </c>
      <c r="O269" s="77" t="e">
        <f>INDEX(Summary!$O$23:$O$32,MATCH(M269/1000,Summary!$M$23:$M$32,-1))</f>
        <v>#N/A</v>
      </c>
    </row>
    <row r="270" spans="13:15" x14ac:dyDescent="0.2">
      <c r="M270" s="51">
        <v>235</v>
      </c>
      <c r="N270" s="73" t="e">
        <f>INDEX(Summary!$N$23:$N$32,MATCH(M270/1000,Summary!$M$23:$M$32,-1))</f>
        <v>#N/A</v>
      </c>
      <c r="O270" s="77" t="e">
        <f>INDEX(Summary!$O$23:$O$32,MATCH(M270/1000,Summary!$M$23:$M$32,-1))</f>
        <v>#N/A</v>
      </c>
    </row>
    <row r="271" spans="13:15" x14ac:dyDescent="0.2">
      <c r="M271" s="51">
        <v>236</v>
      </c>
      <c r="N271" s="73" t="e">
        <f>INDEX(Summary!$N$23:$N$32,MATCH(M271/1000,Summary!$M$23:$M$32,-1))</f>
        <v>#N/A</v>
      </c>
      <c r="O271" s="77" t="e">
        <f>INDEX(Summary!$O$23:$O$32,MATCH(M271/1000,Summary!$M$23:$M$32,-1))</f>
        <v>#N/A</v>
      </c>
    </row>
    <row r="272" spans="13:15" x14ac:dyDescent="0.2">
      <c r="M272" s="51">
        <v>237</v>
      </c>
      <c r="N272" s="73" t="e">
        <f>INDEX(Summary!$N$23:$N$32,MATCH(M272/1000,Summary!$M$23:$M$32,-1))</f>
        <v>#N/A</v>
      </c>
      <c r="O272" s="77" t="e">
        <f>INDEX(Summary!$O$23:$O$32,MATCH(M272/1000,Summary!$M$23:$M$32,-1))</f>
        <v>#N/A</v>
      </c>
    </row>
    <row r="273" spans="13:15" x14ac:dyDescent="0.2">
      <c r="M273" s="51">
        <v>238</v>
      </c>
      <c r="N273" s="73" t="e">
        <f>INDEX(Summary!$N$23:$N$32,MATCH(M273/1000,Summary!$M$23:$M$32,-1))</f>
        <v>#N/A</v>
      </c>
      <c r="O273" s="77" t="e">
        <f>INDEX(Summary!$O$23:$O$32,MATCH(M273/1000,Summary!$M$23:$M$32,-1))</f>
        <v>#N/A</v>
      </c>
    </row>
    <row r="274" spans="13:15" x14ac:dyDescent="0.2">
      <c r="M274" s="51">
        <v>239</v>
      </c>
      <c r="N274" s="73" t="e">
        <f>INDEX(Summary!$N$23:$N$32,MATCH(M274/1000,Summary!$M$23:$M$32,-1))</f>
        <v>#N/A</v>
      </c>
      <c r="O274" s="77" t="e">
        <f>INDEX(Summary!$O$23:$O$32,MATCH(M274/1000,Summary!$M$23:$M$32,-1))</f>
        <v>#N/A</v>
      </c>
    </row>
    <row r="275" spans="13:15" x14ac:dyDescent="0.2">
      <c r="M275" s="51">
        <v>240</v>
      </c>
      <c r="N275" s="73" t="e">
        <f>INDEX(Summary!$N$23:$N$32,MATCH(M275/1000,Summary!$M$23:$M$32,-1))</f>
        <v>#N/A</v>
      </c>
      <c r="O275" s="77" t="e">
        <f>INDEX(Summary!$O$23:$O$32,MATCH(M275/1000,Summary!$M$23:$M$32,-1))</f>
        <v>#N/A</v>
      </c>
    </row>
    <row r="276" spans="13:15" x14ac:dyDescent="0.2">
      <c r="M276" s="51">
        <v>241</v>
      </c>
      <c r="N276" s="73" t="e">
        <f>INDEX(Summary!$N$23:$N$32,MATCH(M276/1000,Summary!$M$23:$M$32,-1))</f>
        <v>#N/A</v>
      </c>
      <c r="O276" s="77" t="e">
        <f>INDEX(Summary!$O$23:$O$32,MATCH(M276/1000,Summary!$M$23:$M$32,-1))</f>
        <v>#N/A</v>
      </c>
    </row>
    <row r="277" spans="13:15" x14ac:dyDescent="0.2">
      <c r="M277" s="51">
        <v>242</v>
      </c>
      <c r="N277" s="73" t="e">
        <f>INDEX(Summary!$N$23:$N$32,MATCH(M277/1000,Summary!$M$23:$M$32,-1))</f>
        <v>#N/A</v>
      </c>
      <c r="O277" s="77" t="e">
        <f>INDEX(Summary!$O$23:$O$32,MATCH(M277/1000,Summary!$M$23:$M$32,-1))</f>
        <v>#N/A</v>
      </c>
    </row>
    <row r="278" spans="13:15" x14ac:dyDescent="0.2">
      <c r="M278" s="51">
        <v>243</v>
      </c>
      <c r="N278" s="73" t="e">
        <f>INDEX(Summary!$N$23:$N$32,MATCH(M278/1000,Summary!$M$23:$M$32,-1))</f>
        <v>#N/A</v>
      </c>
      <c r="O278" s="77" t="e">
        <f>INDEX(Summary!$O$23:$O$32,MATCH(M278/1000,Summary!$M$23:$M$32,-1))</f>
        <v>#N/A</v>
      </c>
    </row>
    <row r="279" spans="13:15" x14ac:dyDescent="0.2">
      <c r="M279" s="51">
        <v>244</v>
      </c>
      <c r="N279" s="73" t="e">
        <f>INDEX(Summary!$N$23:$N$32,MATCH(M279/1000,Summary!$M$23:$M$32,-1))</f>
        <v>#N/A</v>
      </c>
      <c r="O279" s="77" t="e">
        <f>INDEX(Summary!$O$23:$O$32,MATCH(M279/1000,Summary!$M$23:$M$32,-1))</f>
        <v>#N/A</v>
      </c>
    </row>
    <row r="280" spans="13:15" x14ac:dyDescent="0.2">
      <c r="M280" s="51">
        <v>245</v>
      </c>
      <c r="N280" s="73" t="e">
        <f>INDEX(Summary!$N$23:$N$32,MATCH(M280/1000,Summary!$M$23:$M$32,-1))</f>
        <v>#N/A</v>
      </c>
      <c r="O280" s="77" t="e">
        <f>INDEX(Summary!$O$23:$O$32,MATCH(M280/1000,Summary!$M$23:$M$32,-1))</f>
        <v>#N/A</v>
      </c>
    </row>
    <row r="281" spans="13:15" x14ac:dyDescent="0.2">
      <c r="M281" s="51">
        <v>246</v>
      </c>
      <c r="N281" s="73" t="e">
        <f>INDEX(Summary!$N$23:$N$32,MATCH(M281/1000,Summary!$M$23:$M$32,-1))</f>
        <v>#N/A</v>
      </c>
      <c r="O281" s="77" t="e">
        <f>INDEX(Summary!$O$23:$O$32,MATCH(M281/1000,Summary!$M$23:$M$32,-1))</f>
        <v>#N/A</v>
      </c>
    </row>
    <row r="282" spans="13:15" x14ac:dyDescent="0.2">
      <c r="M282" s="51">
        <v>247</v>
      </c>
      <c r="N282" s="73" t="e">
        <f>INDEX(Summary!$N$23:$N$32,MATCH(M282/1000,Summary!$M$23:$M$32,-1))</f>
        <v>#N/A</v>
      </c>
      <c r="O282" s="77" t="e">
        <f>INDEX(Summary!$O$23:$O$32,MATCH(M282/1000,Summary!$M$23:$M$32,-1))</f>
        <v>#N/A</v>
      </c>
    </row>
    <row r="283" spans="13:15" x14ac:dyDescent="0.2">
      <c r="M283" s="51">
        <v>248</v>
      </c>
      <c r="N283" s="73" t="e">
        <f>INDEX(Summary!$N$23:$N$32,MATCH(M283/1000,Summary!$M$23:$M$32,-1))</f>
        <v>#N/A</v>
      </c>
      <c r="O283" s="77" t="e">
        <f>INDEX(Summary!$O$23:$O$32,MATCH(M283/1000,Summary!$M$23:$M$32,-1))</f>
        <v>#N/A</v>
      </c>
    </row>
    <row r="284" spans="13:15" x14ac:dyDescent="0.2">
      <c r="M284" s="51">
        <v>249</v>
      </c>
      <c r="N284" s="73" t="e">
        <f>INDEX(Summary!$N$23:$N$32,MATCH(M284/1000,Summary!$M$23:$M$32,-1))</f>
        <v>#N/A</v>
      </c>
      <c r="O284" s="77" t="e">
        <f>INDEX(Summary!$O$23:$O$32,MATCH(M284/1000,Summary!$M$23:$M$32,-1))</f>
        <v>#N/A</v>
      </c>
    </row>
    <row r="285" spans="13:15" x14ac:dyDescent="0.2">
      <c r="M285" s="51">
        <v>250</v>
      </c>
      <c r="N285" s="73" t="e">
        <f>INDEX(Summary!$N$23:$N$32,MATCH(M285/1000,Summary!$M$23:$M$32,-1))</f>
        <v>#N/A</v>
      </c>
      <c r="O285" s="77" t="e">
        <f>INDEX(Summary!$O$23:$O$32,MATCH(M285/1000,Summary!$M$23:$M$32,-1))</f>
        <v>#N/A</v>
      </c>
    </row>
    <row r="286" spans="13:15" x14ac:dyDescent="0.2">
      <c r="M286" s="51">
        <v>251</v>
      </c>
      <c r="N286" s="73" t="e">
        <f>INDEX(Summary!$N$23:$N$32,MATCH(M286/1000,Summary!$M$23:$M$32,-1))</f>
        <v>#N/A</v>
      </c>
      <c r="O286" s="77" t="e">
        <f>INDEX(Summary!$O$23:$O$32,MATCH(M286/1000,Summary!$M$23:$M$32,-1))</f>
        <v>#N/A</v>
      </c>
    </row>
    <row r="287" spans="13:15" x14ac:dyDescent="0.2">
      <c r="M287" s="51">
        <v>252</v>
      </c>
      <c r="N287" s="73" t="e">
        <f>INDEX(Summary!$N$23:$N$32,MATCH(M287/1000,Summary!$M$23:$M$32,-1))</f>
        <v>#N/A</v>
      </c>
      <c r="O287" s="77" t="e">
        <f>INDEX(Summary!$O$23:$O$32,MATCH(M287/1000,Summary!$M$23:$M$32,-1))</f>
        <v>#N/A</v>
      </c>
    </row>
    <row r="288" spans="13:15" x14ac:dyDescent="0.2">
      <c r="M288" s="51">
        <v>253</v>
      </c>
      <c r="N288" s="73" t="e">
        <f>INDEX(Summary!$N$23:$N$32,MATCH(M288/1000,Summary!$M$23:$M$32,-1))</f>
        <v>#N/A</v>
      </c>
      <c r="O288" s="77" t="e">
        <f>INDEX(Summary!$O$23:$O$32,MATCH(M288/1000,Summary!$M$23:$M$32,-1))</f>
        <v>#N/A</v>
      </c>
    </row>
    <row r="289" spans="13:15" x14ac:dyDescent="0.2">
      <c r="M289" s="51">
        <v>254</v>
      </c>
      <c r="N289" s="73" t="e">
        <f>INDEX(Summary!$N$23:$N$32,MATCH(M289/1000,Summary!$M$23:$M$32,-1))</f>
        <v>#N/A</v>
      </c>
      <c r="O289" s="77" t="e">
        <f>INDEX(Summary!$O$23:$O$32,MATCH(M289/1000,Summary!$M$23:$M$32,-1))</f>
        <v>#N/A</v>
      </c>
    </row>
    <row r="290" spans="13:15" x14ac:dyDescent="0.2">
      <c r="M290" s="51">
        <v>255</v>
      </c>
      <c r="N290" s="73" t="e">
        <f>INDEX(Summary!$N$23:$N$32,MATCH(M290/1000,Summary!$M$23:$M$32,-1))</f>
        <v>#N/A</v>
      </c>
      <c r="O290" s="77" t="e">
        <f>INDEX(Summary!$O$23:$O$32,MATCH(M290/1000,Summary!$M$23:$M$32,-1))</f>
        <v>#N/A</v>
      </c>
    </row>
    <row r="291" spans="13:15" x14ac:dyDescent="0.2">
      <c r="M291" s="51">
        <v>256</v>
      </c>
      <c r="N291" s="73" t="e">
        <f>INDEX(Summary!$N$23:$N$32,MATCH(M291/1000,Summary!$M$23:$M$32,-1))</f>
        <v>#N/A</v>
      </c>
      <c r="O291" s="77" t="e">
        <f>INDEX(Summary!$O$23:$O$32,MATCH(M291/1000,Summary!$M$23:$M$32,-1))</f>
        <v>#N/A</v>
      </c>
    </row>
    <row r="292" spans="13:15" x14ac:dyDescent="0.2">
      <c r="M292" s="51">
        <v>257</v>
      </c>
      <c r="N292" s="73" t="e">
        <f>INDEX(Summary!$N$23:$N$32,MATCH(M292/1000,Summary!$M$23:$M$32,-1))</f>
        <v>#N/A</v>
      </c>
      <c r="O292" s="77" t="e">
        <f>INDEX(Summary!$O$23:$O$32,MATCH(M292/1000,Summary!$M$23:$M$32,-1))</f>
        <v>#N/A</v>
      </c>
    </row>
    <row r="293" spans="13:15" x14ac:dyDescent="0.2">
      <c r="M293" s="51">
        <v>258</v>
      </c>
      <c r="N293" s="73" t="e">
        <f>INDEX(Summary!$N$23:$N$32,MATCH(M293/1000,Summary!$M$23:$M$32,-1))</f>
        <v>#N/A</v>
      </c>
      <c r="O293" s="77" t="e">
        <f>INDEX(Summary!$O$23:$O$32,MATCH(M293/1000,Summary!$M$23:$M$32,-1))</f>
        <v>#N/A</v>
      </c>
    </row>
    <row r="294" spans="13:15" x14ac:dyDescent="0.2">
      <c r="M294" s="51">
        <v>259</v>
      </c>
      <c r="N294" s="73" t="e">
        <f>INDEX(Summary!$N$23:$N$32,MATCH(M294/1000,Summary!$M$23:$M$32,-1))</f>
        <v>#N/A</v>
      </c>
      <c r="O294" s="77" t="e">
        <f>INDEX(Summary!$O$23:$O$32,MATCH(M294/1000,Summary!$M$23:$M$32,-1))</f>
        <v>#N/A</v>
      </c>
    </row>
    <row r="295" spans="13:15" x14ac:dyDescent="0.2">
      <c r="M295" s="51">
        <v>260</v>
      </c>
      <c r="N295" s="73" t="e">
        <f>INDEX(Summary!$N$23:$N$32,MATCH(M295/1000,Summary!$M$23:$M$32,-1))</f>
        <v>#N/A</v>
      </c>
      <c r="O295" s="77" t="e">
        <f>INDEX(Summary!$O$23:$O$32,MATCH(M295/1000,Summary!$M$23:$M$32,-1))</f>
        <v>#N/A</v>
      </c>
    </row>
    <row r="296" spans="13:15" x14ac:dyDescent="0.2">
      <c r="M296" s="51">
        <v>261</v>
      </c>
      <c r="N296" s="73" t="e">
        <f>INDEX(Summary!$N$23:$N$32,MATCH(M296/1000,Summary!$M$23:$M$32,-1))</f>
        <v>#N/A</v>
      </c>
      <c r="O296" s="77" t="e">
        <f>INDEX(Summary!$O$23:$O$32,MATCH(M296/1000,Summary!$M$23:$M$32,-1))</f>
        <v>#N/A</v>
      </c>
    </row>
    <row r="297" spans="13:15" x14ac:dyDescent="0.2">
      <c r="M297" s="51">
        <v>262</v>
      </c>
      <c r="N297" s="73" t="e">
        <f>INDEX(Summary!$N$23:$N$32,MATCH(M297/1000,Summary!$M$23:$M$32,-1))</f>
        <v>#N/A</v>
      </c>
      <c r="O297" s="77" t="e">
        <f>INDEX(Summary!$O$23:$O$32,MATCH(M297/1000,Summary!$M$23:$M$32,-1))</f>
        <v>#N/A</v>
      </c>
    </row>
    <row r="298" spans="13:15" x14ac:dyDescent="0.2">
      <c r="M298" s="51">
        <v>263</v>
      </c>
      <c r="N298" s="73" t="e">
        <f>INDEX(Summary!$N$23:$N$32,MATCH(M298/1000,Summary!$M$23:$M$32,-1))</f>
        <v>#N/A</v>
      </c>
      <c r="O298" s="77" t="e">
        <f>INDEX(Summary!$O$23:$O$32,MATCH(M298/1000,Summary!$M$23:$M$32,-1))</f>
        <v>#N/A</v>
      </c>
    </row>
    <row r="299" spans="13:15" x14ac:dyDescent="0.2">
      <c r="M299" s="51">
        <v>264</v>
      </c>
      <c r="N299" s="73" t="e">
        <f>INDEX(Summary!$N$23:$N$32,MATCH(M299/1000,Summary!$M$23:$M$32,-1))</f>
        <v>#N/A</v>
      </c>
      <c r="O299" s="77" t="e">
        <f>INDEX(Summary!$O$23:$O$32,MATCH(M299/1000,Summary!$M$23:$M$32,-1))</f>
        <v>#N/A</v>
      </c>
    </row>
    <row r="300" spans="13:15" x14ac:dyDescent="0.2">
      <c r="M300" s="51">
        <v>265</v>
      </c>
      <c r="N300" s="73" t="e">
        <f>INDEX(Summary!$N$23:$N$32,MATCH(M300/1000,Summary!$M$23:$M$32,-1))</f>
        <v>#N/A</v>
      </c>
      <c r="O300" s="77" t="e">
        <f>INDEX(Summary!$O$23:$O$32,MATCH(M300/1000,Summary!$M$23:$M$32,-1))</f>
        <v>#N/A</v>
      </c>
    </row>
    <row r="301" spans="13:15" x14ac:dyDescent="0.2">
      <c r="M301" s="51">
        <v>266</v>
      </c>
      <c r="N301" s="73" t="e">
        <f>INDEX(Summary!$N$23:$N$32,MATCH(M301/1000,Summary!$M$23:$M$32,-1))</f>
        <v>#N/A</v>
      </c>
      <c r="O301" s="77" t="e">
        <f>INDEX(Summary!$O$23:$O$32,MATCH(M301/1000,Summary!$M$23:$M$32,-1))</f>
        <v>#N/A</v>
      </c>
    </row>
    <row r="302" spans="13:15" x14ac:dyDescent="0.2">
      <c r="M302" s="51">
        <v>267</v>
      </c>
      <c r="N302" s="73" t="e">
        <f>INDEX(Summary!$N$23:$N$32,MATCH(M302/1000,Summary!$M$23:$M$32,-1))</f>
        <v>#N/A</v>
      </c>
      <c r="O302" s="77" t="e">
        <f>INDEX(Summary!$O$23:$O$32,MATCH(M302/1000,Summary!$M$23:$M$32,-1))</f>
        <v>#N/A</v>
      </c>
    </row>
    <row r="303" spans="13:15" x14ac:dyDescent="0.2">
      <c r="M303" s="51">
        <v>268</v>
      </c>
      <c r="N303" s="73" t="e">
        <f>INDEX(Summary!$N$23:$N$32,MATCH(M303/1000,Summary!$M$23:$M$32,-1))</f>
        <v>#N/A</v>
      </c>
      <c r="O303" s="77" t="e">
        <f>INDEX(Summary!$O$23:$O$32,MATCH(M303/1000,Summary!$M$23:$M$32,-1))</f>
        <v>#N/A</v>
      </c>
    </row>
    <row r="304" spans="13:15" x14ac:dyDescent="0.2">
      <c r="M304" s="51">
        <v>269</v>
      </c>
      <c r="N304" s="73" t="e">
        <f>INDEX(Summary!$N$23:$N$32,MATCH(M304/1000,Summary!$M$23:$M$32,-1))</f>
        <v>#N/A</v>
      </c>
      <c r="O304" s="77" t="e">
        <f>INDEX(Summary!$O$23:$O$32,MATCH(M304/1000,Summary!$M$23:$M$32,-1))</f>
        <v>#N/A</v>
      </c>
    </row>
    <row r="305" spans="13:15" x14ac:dyDescent="0.2">
      <c r="M305" s="51">
        <v>270</v>
      </c>
      <c r="N305" s="73" t="e">
        <f>INDEX(Summary!$N$23:$N$32,MATCH(M305/1000,Summary!$M$23:$M$32,-1))</f>
        <v>#N/A</v>
      </c>
      <c r="O305" s="77" t="e">
        <f>INDEX(Summary!$O$23:$O$32,MATCH(M305/1000,Summary!$M$23:$M$32,-1))</f>
        <v>#N/A</v>
      </c>
    </row>
    <row r="306" spans="13:15" x14ac:dyDescent="0.2">
      <c r="M306" s="51">
        <v>271</v>
      </c>
      <c r="N306" s="73" t="e">
        <f>INDEX(Summary!$N$23:$N$32,MATCH(M306/1000,Summary!$M$23:$M$32,-1))</f>
        <v>#N/A</v>
      </c>
      <c r="O306" s="77" t="e">
        <f>INDEX(Summary!$O$23:$O$32,MATCH(M306/1000,Summary!$M$23:$M$32,-1))</f>
        <v>#N/A</v>
      </c>
    </row>
    <row r="307" spans="13:15" x14ac:dyDescent="0.2">
      <c r="M307" s="51">
        <v>272</v>
      </c>
      <c r="N307" s="73" t="e">
        <f>INDEX(Summary!$N$23:$N$32,MATCH(M307/1000,Summary!$M$23:$M$32,-1))</f>
        <v>#N/A</v>
      </c>
      <c r="O307" s="77" t="e">
        <f>INDEX(Summary!$O$23:$O$32,MATCH(M307/1000,Summary!$M$23:$M$32,-1))</f>
        <v>#N/A</v>
      </c>
    </row>
    <row r="308" spans="13:15" x14ac:dyDescent="0.2">
      <c r="M308" s="51">
        <v>273</v>
      </c>
      <c r="N308" s="73" t="e">
        <f>INDEX(Summary!$N$23:$N$32,MATCH(M308/1000,Summary!$M$23:$M$32,-1))</f>
        <v>#N/A</v>
      </c>
      <c r="O308" s="77" t="e">
        <f>INDEX(Summary!$O$23:$O$32,MATCH(M308/1000,Summary!$M$23:$M$32,-1))</f>
        <v>#N/A</v>
      </c>
    </row>
    <row r="309" spans="13:15" x14ac:dyDescent="0.2">
      <c r="M309" s="51">
        <v>274</v>
      </c>
      <c r="N309" s="73" t="e">
        <f>INDEX(Summary!$N$23:$N$32,MATCH(M309/1000,Summary!$M$23:$M$32,-1))</f>
        <v>#N/A</v>
      </c>
      <c r="O309" s="77" t="e">
        <f>INDEX(Summary!$O$23:$O$32,MATCH(M309/1000,Summary!$M$23:$M$32,-1))</f>
        <v>#N/A</v>
      </c>
    </row>
    <row r="310" spans="13:15" x14ac:dyDescent="0.2">
      <c r="M310" s="51">
        <v>275</v>
      </c>
      <c r="N310" s="73" t="e">
        <f>INDEX(Summary!$N$23:$N$32,MATCH(M310/1000,Summary!$M$23:$M$32,-1))</f>
        <v>#N/A</v>
      </c>
      <c r="O310" s="77" t="e">
        <f>INDEX(Summary!$O$23:$O$32,MATCH(M310/1000,Summary!$M$23:$M$32,-1))</f>
        <v>#N/A</v>
      </c>
    </row>
    <row r="311" spans="13:15" x14ac:dyDescent="0.2">
      <c r="M311" s="51">
        <v>276</v>
      </c>
      <c r="N311" s="73" t="e">
        <f>INDEX(Summary!$N$23:$N$32,MATCH(M311/1000,Summary!$M$23:$M$32,-1))</f>
        <v>#N/A</v>
      </c>
      <c r="O311" s="77" t="e">
        <f>INDEX(Summary!$O$23:$O$32,MATCH(M311/1000,Summary!$M$23:$M$32,-1))</f>
        <v>#N/A</v>
      </c>
    </row>
    <row r="312" spans="13:15" x14ac:dyDescent="0.2">
      <c r="M312" s="51">
        <v>277</v>
      </c>
      <c r="N312" s="73" t="e">
        <f>INDEX(Summary!$N$23:$N$32,MATCH(M312/1000,Summary!$M$23:$M$32,-1))</f>
        <v>#N/A</v>
      </c>
      <c r="O312" s="77" t="e">
        <f>INDEX(Summary!$O$23:$O$32,MATCH(M312/1000,Summary!$M$23:$M$32,-1))</f>
        <v>#N/A</v>
      </c>
    </row>
    <row r="313" spans="13:15" x14ac:dyDescent="0.2">
      <c r="M313" s="51">
        <v>278</v>
      </c>
      <c r="N313" s="73" t="e">
        <f>INDEX(Summary!$N$23:$N$32,MATCH(M313/1000,Summary!$M$23:$M$32,-1))</f>
        <v>#N/A</v>
      </c>
      <c r="O313" s="77" t="e">
        <f>INDEX(Summary!$O$23:$O$32,MATCH(M313/1000,Summary!$M$23:$M$32,-1))</f>
        <v>#N/A</v>
      </c>
    </row>
    <row r="314" spans="13:15" x14ac:dyDescent="0.2">
      <c r="M314" s="51">
        <v>279</v>
      </c>
      <c r="N314" s="73" t="e">
        <f>INDEX(Summary!$N$23:$N$32,MATCH(M314/1000,Summary!$M$23:$M$32,-1))</f>
        <v>#N/A</v>
      </c>
      <c r="O314" s="77" t="e">
        <f>INDEX(Summary!$O$23:$O$32,MATCH(M314/1000,Summary!$M$23:$M$32,-1))</f>
        <v>#N/A</v>
      </c>
    </row>
    <row r="315" spans="13:15" x14ac:dyDescent="0.2">
      <c r="M315" s="51">
        <v>280</v>
      </c>
      <c r="N315" s="73" t="e">
        <f>INDEX(Summary!$N$23:$N$32,MATCH(M315/1000,Summary!$M$23:$M$32,-1))</f>
        <v>#N/A</v>
      </c>
      <c r="O315" s="77" t="e">
        <f>INDEX(Summary!$O$23:$O$32,MATCH(M315/1000,Summary!$M$23:$M$32,-1))</f>
        <v>#N/A</v>
      </c>
    </row>
    <row r="316" spans="13:15" x14ac:dyDescent="0.2">
      <c r="M316" s="51">
        <v>281</v>
      </c>
      <c r="N316" s="73" t="e">
        <f>INDEX(Summary!$N$23:$N$32,MATCH(M316/1000,Summary!$M$23:$M$32,-1))</f>
        <v>#N/A</v>
      </c>
      <c r="O316" s="77" t="e">
        <f>INDEX(Summary!$O$23:$O$32,MATCH(M316/1000,Summary!$M$23:$M$32,-1))</f>
        <v>#N/A</v>
      </c>
    </row>
    <row r="317" spans="13:15" x14ac:dyDescent="0.2">
      <c r="M317" s="51">
        <v>282</v>
      </c>
      <c r="N317" s="73" t="e">
        <f>INDEX(Summary!$N$23:$N$32,MATCH(M317/1000,Summary!$M$23:$M$32,-1))</f>
        <v>#N/A</v>
      </c>
      <c r="O317" s="77" t="e">
        <f>INDEX(Summary!$O$23:$O$32,MATCH(M317/1000,Summary!$M$23:$M$32,-1))</f>
        <v>#N/A</v>
      </c>
    </row>
    <row r="318" spans="13:15" x14ac:dyDescent="0.2">
      <c r="M318" s="51">
        <v>283</v>
      </c>
      <c r="N318" s="73" t="e">
        <f>INDEX(Summary!$N$23:$N$32,MATCH(M318/1000,Summary!$M$23:$M$32,-1))</f>
        <v>#N/A</v>
      </c>
      <c r="O318" s="77" t="e">
        <f>INDEX(Summary!$O$23:$O$32,MATCH(M318/1000,Summary!$M$23:$M$32,-1))</f>
        <v>#N/A</v>
      </c>
    </row>
    <row r="319" spans="13:15" x14ac:dyDescent="0.2">
      <c r="M319" s="51">
        <v>284</v>
      </c>
      <c r="N319" s="73" t="e">
        <f>INDEX(Summary!$N$23:$N$32,MATCH(M319/1000,Summary!$M$23:$M$32,-1))</f>
        <v>#N/A</v>
      </c>
      <c r="O319" s="77" t="e">
        <f>INDEX(Summary!$O$23:$O$32,MATCH(M319/1000,Summary!$M$23:$M$32,-1))</f>
        <v>#N/A</v>
      </c>
    </row>
    <row r="320" spans="13:15" x14ac:dyDescent="0.2">
      <c r="M320" s="51">
        <v>285</v>
      </c>
      <c r="N320" s="73" t="e">
        <f>INDEX(Summary!$N$23:$N$32,MATCH(M320/1000,Summary!$M$23:$M$32,-1))</f>
        <v>#N/A</v>
      </c>
      <c r="O320" s="77" t="e">
        <f>INDEX(Summary!$O$23:$O$32,MATCH(M320/1000,Summary!$M$23:$M$32,-1))</f>
        <v>#N/A</v>
      </c>
    </row>
    <row r="321" spans="13:15" x14ac:dyDescent="0.2">
      <c r="M321" s="51">
        <v>286</v>
      </c>
      <c r="N321" s="73" t="e">
        <f>INDEX(Summary!$N$23:$N$32,MATCH(M321/1000,Summary!$M$23:$M$32,-1))</f>
        <v>#N/A</v>
      </c>
      <c r="O321" s="77" t="e">
        <f>INDEX(Summary!$O$23:$O$32,MATCH(M321/1000,Summary!$M$23:$M$32,-1))</f>
        <v>#N/A</v>
      </c>
    </row>
    <row r="322" spans="13:15" x14ac:dyDescent="0.2">
      <c r="M322" s="51">
        <v>287</v>
      </c>
      <c r="N322" s="73" t="e">
        <f>INDEX(Summary!$N$23:$N$32,MATCH(M322/1000,Summary!$M$23:$M$32,-1))</f>
        <v>#N/A</v>
      </c>
      <c r="O322" s="77" t="e">
        <f>INDEX(Summary!$O$23:$O$32,MATCH(M322/1000,Summary!$M$23:$M$32,-1))</f>
        <v>#N/A</v>
      </c>
    </row>
    <row r="323" spans="13:15" x14ac:dyDescent="0.2">
      <c r="M323" s="51">
        <v>288</v>
      </c>
      <c r="N323" s="73" t="e">
        <f>INDEX(Summary!$N$23:$N$32,MATCH(M323/1000,Summary!$M$23:$M$32,-1))</f>
        <v>#N/A</v>
      </c>
      <c r="O323" s="77" t="e">
        <f>INDEX(Summary!$O$23:$O$32,MATCH(M323/1000,Summary!$M$23:$M$32,-1))</f>
        <v>#N/A</v>
      </c>
    </row>
    <row r="324" spans="13:15" x14ac:dyDescent="0.2">
      <c r="M324" s="51">
        <v>289</v>
      </c>
      <c r="N324" s="73" t="e">
        <f>INDEX(Summary!$N$23:$N$32,MATCH(M324/1000,Summary!$M$23:$M$32,-1))</f>
        <v>#N/A</v>
      </c>
      <c r="O324" s="77" t="e">
        <f>INDEX(Summary!$O$23:$O$32,MATCH(M324/1000,Summary!$M$23:$M$32,-1))</f>
        <v>#N/A</v>
      </c>
    </row>
    <row r="325" spans="13:15" x14ac:dyDescent="0.2">
      <c r="M325" s="51">
        <v>290</v>
      </c>
      <c r="N325" s="73" t="e">
        <f>INDEX(Summary!$N$23:$N$32,MATCH(M325/1000,Summary!$M$23:$M$32,-1))</f>
        <v>#N/A</v>
      </c>
      <c r="O325" s="77" t="e">
        <f>INDEX(Summary!$O$23:$O$32,MATCH(M325/1000,Summary!$M$23:$M$32,-1))</f>
        <v>#N/A</v>
      </c>
    </row>
    <row r="326" spans="13:15" x14ac:dyDescent="0.2">
      <c r="M326" s="51">
        <v>291</v>
      </c>
      <c r="N326" s="73" t="e">
        <f>INDEX(Summary!$N$23:$N$32,MATCH(M326/1000,Summary!$M$23:$M$32,-1))</f>
        <v>#N/A</v>
      </c>
      <c r="O326" s="77" t="e">
        <f>INDEX(Summary!$O$23:$O$32,MATCH(M326/1000,Summary!$M$23:$M$32,-1))</f>
        <v>#N/A</v>
      </c>
    </row>
    <row r="327" spans="13:15" x14ac:dyDescent="0.2">
      <c r="M327" s="51">
        <v>292</v>
      </c>
      <c r="N327" s="73" t="e">
        <f>INDEX(Summary!$N$23:$N$32,MATCH(M327/1000,Summary!$M$23:$M$32,-1))</f>
        <v>#N/A</v>
      </c>
      <c r="O327" s="77" t="e">
        <f>INDEX(Summary!$O$23:$O$32,MATCH(M327/1000,Summary!$M$23:$M$32,-1))</f>
        <v>#N/A</v>
      </c>
    </row>
    <row r="328" spans="13:15" x14ac:dyDescent="0.2">
      <c r="M328" s="51">
        <v>293</v>
      </c>
      <c r="N328" s="73" t="e">
        <f>INDEX(Summary!$N$23:$N$32,MATCH(M328/1000,Summary!$M$23:$M$32,-1))</f>
        <v>#N/A</v>
      </c>
      <c r="O328" s="77" t="e">
        <f>INDEX(Summary!$O$23:$O$32,MATCH(M328/1000,Summary!$M$23:$M$32,-1))</f>
        <v>#N/A</v>
      </c>
    </row>
    <row r="329" spans="13:15" x14ac:dyDescent="0.2">
      <c r="M329" s="51">
        <v>294</v>
      </c>
      <c r="N329" s="73" t="e">
        <f>INDEX(Summary!$N$23:$N$32,MATCH(M329/1000,Summary!$M$23:$M$32,-1))</f>
        <v>#N/A</v>
      </c>
      <c r="O329" s="77" t="e">
        <f>INDEX(Summary!$O$23:$O$32,MATCH(M329/1000,Summary!$M$23:$M$32,-1))</f>
        <v>#N/A</v>
      </c>
    </row>
    <row r="330" spans="13:15" x14ac:dyDescent="0.2">
      <c r="M330" s="51">
        <v>295</v>
      </c>
      <c r="N330" s="73" t="e">
        <f>INDEX(Summary!$N$23:$N$32,MATCH(M330/1000,Summary!$M$23:$M$32,-1))</f>
        <v>#N/A</v>
      </c>
      <c r="O330" s="77" t="e">
        <f>INDEX(Summary!$O$23:$O$32,MATCH(M330/1000,Summary!$M$23:$M$32,-1))</f>
        <v>#N/A</v>
      </c>
    </row>
    <row r="331" spans="13:15" x14ac:dyDescent="0.2">
      <c r="M331" s="51">
        <v>296</v>
      </c>
      <c r="N331" s="73" t="e">
        <f>INDEX(Summary!$N$23:$N$32,MATCH(M331/1000,Summary!$M$23:$M$32,-1))</f>
        <v>#N/A</v>
      </c>
      <c r="O331" s="77" t="e">
        <f>INDEX(Summary!$O$23:$O$32,MATCH(M331/1000,Summary!$M$23:$M$32,-1))</f>
        <v>#N/A</v>
      </c>
    </row>
    <row r="332" spans="13:15" x14ac:dyDescent="0.2">
      <c r="M332" s="51">
        <v>297</v>
      </c>
      <c r="N332" s="73" t="e">
        <f>INDEX(Summary!$N$23:$N$32,MATCH(M332/1000,Summary!$M$23:$M$32,-1))</f>
        <v>#N/A</v>
      </c>
      <c r="O332" s="77" t="e">
        <f>INDEX(Summary!$O$23:$O$32,MATCH(M332/1000,Summary!$M$23:$M$32,-1))</f>
        <v>#N/A</v>
      </c>
    </row>
    <row r="333" spans="13:15" x14ac:dyDescent="0.2">
      <c r="M333" s="51">
        <v>298</v>
      </c>
      <c r="N333" s="73" t="e">
        <f>INDEX(Summary!$N$23:$N$32,MATCH(M333/1000,Summary!$M$23:$M$32,-1))</f>
        <v>#N/A</v>
      </c>
      <c r="O333" s="77" t="e">
        <f>INDEX(Summary!$O$23:$O$32,MATCH(M333/1000,Summary!$M$23:$M$32,-1))</f>
        <v>#N/A</v>
      </c>
    </row>
    <row r="334" spans="13:15" x14ac:dyDescent="0.2">
      <c r="M334" s="51">
        <v>299</v>
      </c>
      <c r="N334" s="73" t="e">
        <f>INDEX(Summary!$N$23:$N$32,MATCH(M334/1000,Summary!$M$23:$M$32,-1))</f>
        <v>#N/A</v>
      </c>
      <c r="O334" s="77" t="e">
        <f>INDEX(Summary!$O$23:$O$32,MATCH(M334/1000,Summary!$M$23:$M$32,-1))</f>
        <v>#N/A</v>
      </c>
    </row>
    <row r="335" spans="13:15" x14ac:dyDescent="0.2">
      <c r="M335" s="51">
        <v>300</v>
      </c>
      <c r="N335" s="73" t="e">
        <f>INDEX(Summary!$N$23:$N$32,MATCH(M335/1000,Summary!$M$23:$M$32,-1))</f>
        <v>#N/A</v>
      </c>
      <c r="O335" s="77" t="e">
        <f>INDEX(Summary!$O$23:$O$32,MATCH(M335/1000,Summary!$M$23:$M$32,-1))</f>
        <v>#N/A</v>
      </c>
    </row>
    <row r="336" spans="13:15" x14ac:dyDescent="0.2">
      <c r="M336" s="51">
        <v>301</v>
      </c>
      <c r="N336" s="73" t="e">
        <f>INDEX(Summary!$N$23:$N$32,MATCH(M336/1000,Summary!$M$23:$M$32,-1))</f>
        <v>#N/A</v>
      </c>
      <c r="O336" s="77" t="e">
        <f>INDEX(Summary!$O$23:$O$32,MATCH(M336/1000,Summary!$M$23:$M$32,-1))</f>
        <v>#N/A</v>
      </c>
    </row>
    <row r="337" spans="13:15" x14ac:dyDescent="0.2">
      <c r="M337" s="51">
        <v>302</v>
      </c>
      <c r="N337" s="73" t="e">
        <f>INDEX(Summary!$N$23:$N$32,MATCH(M337/1000,Summary!$M$23:$M$32,-1))</f>
        <v>#N/A</v>
      </c>
      <c r="O337" s="77" t="e">
        <f>INDEX(Summary!$O$23:$O$32,MATCH(M337/1000,Summary!$M$23:$M$32,-1))</f>
        <v>#N/A</v>
      </c>
    </row>
    <row r="338" spans="13:15" x14ac:dyDescent="0.2">
      <c r="M338" s="51">
        <v>303</v>
      </c>
      <c r="N338" s="73" t="e">
        <f>INDEX(Summary!$N$23:$N$32,MATCH(M338/1000,Summary!$M$23:$M$32,-1))</f>
        <v>#N/A</v>
      </c>
      <c r="O338" s="77" t="e">
        <f>INDEX(Summary!$O$23:$O$32,MATCH(M338/1000,Summary!$M$23:$M$32,-1))</f>
        <v>#N/A</v>
      </c>
    </row>
    <row r="339" spans="13:15" x14ac:dyDescent="0.2">
      <c r="M339" s="51">
        <v>304</v>
      </c>
      <c r="N339" s="73" t="e">
        <f>INDEX(Summary!$N$23:$N$32,MATCH(M339/1000,Summary!$M$23:$M$32,-1))</f>
        <v>#N/A</v>
      </c>
      <c r="O339" s="77" t="e">
        <f>INDEX(Summary!$O$23:$O$32,MATCH(M339/1000,Summary!$M$23:$M$32,-1))</f>
        <v>#N/A</v>
      </c>
    </row>
    <row r="340" spans="13:15" x14ac:dyDescent="0.2">
      <c r="M340" s="51">
        <v>305</v>
      </c>
      <c r="N340" s="73" t="e">
        <f>INDEX(Summary!$N$23:$N$32,MATCH(M340/1000,Summary!$M$23:$M$32,-1))</f>
        <v>#N/A</v>
      </c>
      <c r="O340" s="77" t="e">
        <f>INDEX(Summary!$O$23:$O$32,MATCH(M340/1000,Summary!$M$23:$M$32,-1))</f>
        <v>#N/A</v>
      </c>
    </row>
    <row r="341" spans="13:15" x14ac:dyDescent="0.2">
      <c r="M341" s="51">
        <v>306</v>
      </c>
      <c r="N341" s="73" t="e">
        <f>INDEX(Summary!$N$23:$N$32,MATCH(M341/1000,Summary!$M$23:$M$32,-1))</f>
        <v>#N/A</v>
      </c>
      <c r="O341" s="77" t="e">
        <f>INDEX(Summary!$O$23:$O$32,MATCH(M341/1000,Summary!$M$23:$M$32,-1))</f>
        <v>#N/A</v>
      </c>
    </row>
    <row r="342" spans="13:15" x14ac:dyDescent="0.2">
      <c r="M342" s="51">
        <v>307</v>
      </c>
      <c r="N342" s="73" t="e">
        <f>INDEX(Summary!$N$23:$N$32,MATCH(M342/1000,Summary!$M$23:$M$32,-1))</f>
        <v>#N/A</v>
      </c>
      <c r="O342" s="77" t="e">
        <f>INDEX(Summary!$O$23:$O$32,MATCH(M342/1000,Summary!$M$23:$M$32,-1))</f>
        <v>#N/A</v>
      </c>
    </row>
    <row r="343" spans="13:15" x14ac:dyDescent="0.2">
      <c r="M343" s="51">
        <v>308</v>
      </c>
      <c r="N343" s="73" t="e">
        <f>INDEX(Summary!$N$23:$N$32,MATCH(M343/1000,Summary!$M$23:$M$32,-1))</f>
        <v>#N/A</v>
      </c>
      <c r="O343" s="77" t="e">
        <f>INDEX(Summary!$O$23:$O$32,MATCH(M343/1000,Summary!$M$23:$M$32,-1))</f>
        <v>#N/A</v>
      </c>
    </row>
    <row r="344" spans="13:15" x14ac:dyDescent="0.2">
      <c r="M344" s="51">
        <v>309</v>
      </c>
      <c r="N344" s="73" t="e">
        <f>INDEX(Summary!$N$23:$N$32,MATCH(M344/1000,Summary!$M$23:$M$32,-1))</f>
        <v>#N/A</v>
      </c>
      <c r="O344" s="77" t="e">
        <f>INDEX(Summary!$O$23:$O$32,MATCH(M344/1000,Summary!$M$23:$M$32,-1))</f>
        <v>#N/A</v>
      </c>
    </row>
    <row r="345" spans="13:15" x14ac:dyDescent="0.2">
      <c r="M345" s="51">
        <v>310</v>
      </c>
      <c r="N345" s="73" t="e">
        <f>INDEX(Summary!$N$23:$N$32,MATCH(M345/1000,Summary!$M$23:$M$32,-1))</f>
        <v>#N/A</v>
      </c>
      <c r="O345" s="77" t="e">
        <f>INDEX(Summary!$O$23:$O$32,MATCH(M345/1000,Summary!$M$23:$M$32,-1))</f>
        <v>#N/A</v>
      </c>
    </row>
    <row r="346" spans="13:15" x14ac:dyDescent="0.2">
      <c r="M346" s="51">
        <v>311</v>
      </c>
      <c r="N346" s="73" t="e">
        <f>INDEX(Summary!$N$23:$N$32,MATCH(M346/1000,Summary!$M$23:$M$32,-1))</f>
        <v>#N/A</v>
      </c>
      <c r="O346" s="77" t="e">
        <f>INDEX(Summary!$O$23:$O$32,MATCH(M346/1000,Summary!$M$23:$M$32,-1))</f>
        <v>#N/A</v>
      </c>
    </row>
    <row r="347" spans="13:15" x14ac:dyDescent="0.2">
      <c r="M347" s="51">
        <v>312</v>
      </c>
      <c r="N347" s="73" t="e">
        <f>INDEX(Summary!$N$23:$N$32,MATCH(M347/1000,Summary!$M$23:$M$32,-1))</f>
        <v>#N/A</v>
      </c>
      <c r="O347" s="77" t="e">
        <f>INDEX(Summary!$O$23:$O$32,MATCH(M347/1000,Summary!$M$23:$M$32,-1))</f>
        <v>#N/A</v>
      </c>
    </row>
    <row r="348" spans="13:15" x14ac:dyDescent="0.2">
      <c r="M348" s="51">
        <v>313</v>
      </c>
      <c r="N348" s="73" t="e">
        <f>INDEX(Summary!$N$23:$N$32,MATCH(M348/1000,Summary!$M$23:$M$32,-1))</f>
        <v>#N/A</v>
      </c>
      <c r="O348" s="77" t="e">
        <f>INDEX(Summary!$O$23:$O$32,MATCH(M348/1000,Summary!$M$23:$M$32,-1))</f>
        <v>#N/A</v>
      </c>
    </row>
    <row r="349" spans="13:15" x14ac:dyDescent="0.2">
      <c r="M349" s="51">
        <v>314</v>
      </c>
      <c r="N349" s="73" t="e">
        <f>INDEX(Summary!$N$23:$N$32,MATCH(M349/1000,Summary!$M$23:$M$32,-1))</f>
        <v>#N/A</v>
      </c>
      <c r="O349" s="77" t="e">
        <f>INDEX(Summary!$O$23:$O$32,MATCH(M349/1000,Summary!$M$23:$M$32,-1))</f>
        <v>#N/A</v>
      </c>
    </row>
    <row r="350" spans="13:15" x14ac:dyDescent="0.2">
      <c r="M350" s="51">
        <v>315</v>
      </c>
      <c r="N350" s="73" t="e">
        <f>INDEX(Summary!$N$23:$N$32,MATCH(M350/1000,Summary!$M$23:$M$32,-1))</f>
        <v>#N/A</v>
      </c>
      <c r="O350" s="77" t="e">
        <f>INDEX(Summary!$O$23:$O$32,MATCH(M350/1000,Summary!$M$23:$M$32,-1))</f>
        <v>#N/A</v>
      </c>
    </row>
    <row r="351" spans="13:15" x14ac:dyDescent="0.2">
      <c r="M351" s="51">
        <v>316</v>
      </c>
      <c r="N351" s="73" t="e">
        <f>INDEX(Summary!$N$23:$N$32,MATCH(M351/1000,Summary!$M$23:$M$32,-1))</f>
        <v>#N/A</v>
      </c>
      <c r="O351" s="77" t="e">
        <f>INDEX(Summary!$O$23:$O$32,MATCH(M351/1000,Summary!$M$23:$M$32,-1))</f>
        <v>#N/A</v>
      </c>
    </row>
    <row r="352" spans="13:15" x14ac:dyDescent="0.2">
      <c r="M352" s="51">
        <v>317</v>
      </c>
      <c r="N352" s="73" t="e">
        <f>INDEX(Summary!$N$23:$N$32,MATCH(M352/1000,Summary!$M$23:$M$32,-1))</f>
        <v>#N/A</v>
      </c>
      <c r="O352" s="77" t="e">
        <f>INDEX(Summary!$O$23:$O$32,MATCH(M352/1000,Summary!$M$23:$M$32,-1))</f>
        <v>#N/A</v>
      </c>
    </row>
    <row r="353" spans="13:15" x14ac:dyDescent="0.2">
      <c r="M353" s="51">
        <v>318</v>
      </c>
      <c r="N353" s="73" t="e">
        <f>INDEX(Summary!$N$23:$N$32,MATCH(M353/1000,Summary!$M$23:$M$32,-1))</f>
        <v>#N/A</v>
      </c>
      <c r="O353" s="77" t="e">
        <f>INDEX(Summary!$O$23:$O$32,MATCH(M353/1000,Summary!$M$23:$M$32,-1))</f>
        <v>#N/A</v>
      </c>
    </row>
    <row r="354" spans="13:15" x14ac:dyDescent="0.2">
      <c r="M354" s="51">
        <v>319</v>
      </c>
      <c r="N354" s="73" t="e">
        <f>INDEX(Summary!$N$23:$N$32,MATCH(M354/1000,Summary!$M$23:$M$32,-1))</f>
        <v>#N/A</v>
      </c>
      <c r="O354" s="77" t="e">
        <f>INDEX(Summary!$O$23:$O$32,MATCH(M354/1000,Summary!$M$23:$M$32,-1))</f>
        <v>#N/A</v>
      </c>
    </row>
    <row r="355" spans="13:15" x14ac:dyDescent="0.2">
      <c r="M355" s="51">
        <v>320</v>
      </c>
      <c r="N355" s="73" t="e">
        <f>INDEX(Summary!$N$23:$N$32,MATCH(M355/1000,Summary!$M$23:$M$32,-1))</f>
        <v>#N/A</v>
      </c>
      <c r="O355" s="77" t="e">
        <f>INDEX(Summary!$O$23:$O$32,MATCH(M355/1000,Summary!$M$23:$M$32,-1))</f>
        <v>#N/A</v>
      </c>
    </row>
    <row r="356" spans="13:15" x14ac:dyDescent="0.2">
      <c r="M356" s="51">
        <v>321</v>
      </c>
      <c r="N356" s="73" t="e">
        <f>INDEX(Summary!$N$23:$N$32,MATCH(M356/1000,Summary!$M$23:$M$32,-1))</f>
        <v>#N/A</v>
      </c>
      <c r="O356" s="77" t="e">
        <f>INDEX(Summary!$O$23:$O$32,MATCH(M356/1000,Summary!$M$23:$M$32,-1))</f>
        <v>#N/A</v>
      </c>
    </row>
    <row r="357" spans="13:15" x14ac:dyDescent="0.2">
      <c r="M357" s="51">
        <v>322</v>
      </c>
      <c r="N357" s="73" t="e">
        <f>INDEX(Summary!$N$23:$N$32,MATCH(M357/1000,Summary!$M$23:$M$32,-1))</f>
        <v>#N/A</v>
      </c>
      <c r="O357" s="77" t="e">
        <f>INDEX(Summary!$O$23:$O$32,MATCH(M357/1000,Summary!$M$23:$M$32,-1))</f>
        <v>#N/A</v>
      </c>
    </row>
    <row r="358" spans="13:15" x14ac:dyDescent="0.2">
      <c r="M358" s="51">
        <v>323</v>
      </c>
      <c r="N358" s="73" t="e">
        <f>INDEX(Summary!$N$23:$N$32,MATCH(M358/1000,Summary!$M$23:$M$32,-1))</f>
        <v>#N/A</v>
      </c>
      <c r="O358" s="77" t="e">
        <f>INDEX(Summary!$O$23:$O$32,MATCH(M358/1000,Summary!$M$23:$M$32,-1))</f>
        <v>#N/A</v>
      </c>
    </row>
    <row r="359" spans="13:15" x14ac:dyDescent="0.2">
      <c r="M359" s="51">
        <v>324</v>
      </c>
      <c r="N359" s="73" t="e">
        <f>INDEX(Summary!$N$23:$N$32,MATCH(M359/1000,Summary!$M$23:$M$32,-1))</f>
        <v>#N/A</v>
      </c>
      <c r="O359" s="77" t="e">
        <f>INDEX(Summary!$O$23:$O$32,MATCH(M359/1000,Summary!$M$23:$M$32,-1))</f>
        <v>#N/A</v>
      </c>
    </row>
    <row r="360" spans="13:15" x14ac:dyDescent="0.2">
      <c r="M360" s="51">
        <v>325</v>
      </c>
      <c r="N360" s="73" t="e">
        <f>INDEX(Summary!$N$23:$N$32,MATCH(M360/1000,Summary!$M$23:$M$32,-1))</f>
        <v>#N/A</v>
      </c>
      <c r="O360" s="77" t="e">
        <f>INDEX(Summary!$O$23:$O$32,MATCH(M360/1000,Summary!$M$23:$M$32,-1))</f>
        <v>#N/A</v>
      </c>
    </row>
    <row r="361" spans="13:15" x14ac:dyDescent="0.2">
      <c r="M361" s="51">
        <v>326</v>
      </c>
      <c r="N361" s="73" t="e">
        <f>INDEX(Summary!$N$23:$N$32,MATCH(M361/1000,Summary!$M$23:$M$32,-1))</f>
        <v>#N/A</v>
      </c>
      <c r="O361" s="77" t="e">
        <f>INDEX(Summary!$O$23:$O$32,MATCH(M361/1000,Summary!$M$23:$M$32,-1))</f>
        <v>#N/A</v>
      </c>
    </row>
    <row r="362" spans="13:15" x14ac:dyDescent="0.2">
      <c r="M362" s="51">
        <v>327</v>
      </c>
      <c r="N362" s="73" t="e">
        <f>INDEX(Summary!$N$23:$N$32,MATCH(M362/1000,Summary!$M$23:$M$32,-1))</f>
        <v>#N/A</v>
      </c>
      <c r="O362" s="77" t="e">
        <f>INDEX(Summary!$O$23:$O$32,MATCH(M362/1000,Summary!$M$23:$M$32,-1))</f>
        <v>#N/A</v>
      </c>
    </row>
    <row r="363" spans="13:15" x14ac:dyDescent="0.2">
      <c r="M363" s="51">
        <v>328</v>
      </c>
      <c r="N363" s="73" t="e">
        <f>INDEX(Summary!$N$23:$N$32,MATCH(M363/1000,Summary!$M$23:$M$32,-1))</f>
        <v>#N/A</v>
      </c>
      <c r="O363" s="77" t="e">
        <f>INDEX(Summary!$O$23:$O$32,MATCH(M363/1000,Summary!$M$23:$M$32,-1))</f>
        <v>#N/A</v>
      </c>
    </row>
    <row r="364" spans="13:15" x14ac:dyDescent="0.2">
      <c r="M364" s="51">
        <v>329</v>
      </c>
      <c r="N364" s="73" t="e">
        <f>INDEX(Summary!$N$23:$N$32,MATCH(M364/1000,Summary!$M$23:$M$32,-1))</f>
        <v>#N/A</v>
      </c>
      <c r="O364" s="77" t="e">
        <f>INDEX(Summary!$O$23:$O$32,MATCH(M364/1000,Summary!$M$23:$M$32,-1))</f>
        <v>#N/A</v>
      </c>
    </row>
    <row r="365" spans="13:15" x14ac:dyDescent="0.2">
      <c r="M365" s="51">
        <v>330</v>
      </c>
      <c r="N365" s="73" t="e">
        <f>INDEX(Summary!$N$23:$N$32,MATCH(M365/1000,Summary!$M$23:$M$32,-1))</f>
        <v>#N/A</v>
      </c>
      <c r="O365" s="77" t="e">
        <f>INDEX(Summary!$O$23:$O$32,MATCH(M365/1000,Summary!$M$23:$M$32,-1))</f>
        <v>#N/A</v>
      </c>
    </row>
    <row r="366" spans="13:15" x14ac:dyDescent="0.2">
      <c r="M366" s="51">
        <v>331</v>
      </c>
      <c r="N366" s="73" t="e">
        <f>INDEX(Summary!$N$23:$N$32,MATCH(M366/1000,Summary!$M$23:$M$32,-1))</f>
        <v>#N/A</v>
      </c>
      <c r="O366" s="77" t="e">
        <f>INDEX(Summary!$O$23:$O$32,MATCH(M366/1000,Summary!$M$23:$M$32,-1))</f>
        <v>#N/A</v>
      </c>
    </row>
    <row r="367" spans="13:15" x14ac:dyDescent="0.2">
      <c r="M367" s="51">
        <v>332</v>
      </c>
      <c r="N367" s="73" t="e">
        <f>INDEX(Summary!$N$23:$N$32,MATCH(M367/1000,Summary!$M$23:$M$32,-1))</f>
        <v>#N/A</v>
      </c>
      <c r="O367" s="77" t="e">
        <f>INDEX(Summary!$O$23:$O$32,MATCH(M367/1000,Summary!$M$23:$M$32,-1))</f>
        <v>#N/A</v>
      </c>
    </row>
    <row r="368" spans="13:15" x14ac:dyDescent="0.2">
      <c r="M368" s="51">
        <v>333</v>
      </c>
      <c r="N368" s="73" t="e">
        <f>INDEX(Summary!$N$23:$N$32,MATCH(M368/1000,Summary!$M$23:$M$32,-1))</f>
        <v>#N/A</v>
      </c>
      <c r="O368" s="77" t="e">
        <f>INDEX(Summary!$O$23:$O$32,MATCH(M368/1000,Summary!$M$23:$M$32,-1))</f>
        <v>#N/A</v>
      </c>
    </row>
    <row r="369" spans="13:15" x14ac:dyDescent="0.2">
      <c r="M369" s="51">
        <v>334</v>
      </c>
      <c r="N369" s="73" t="e">
        <f>INDEX(Summary!$N$23:$N$32,MATCH(M369/1000,Summary!$M$23:$M$32,-1))</f>
        <v>#N/A</v>
      </c>
      <c r="O369" s="77" t="e">
        <f>INDEX(Summary!$O$23:$O$32,MATCH(M369/1000,Summary!$M$23:$M$32,-1))</f>
        <v>#N/A</v>
      </c>
    </row>
    <row r="370" spans="13:15" x14ac:dyDescent="0.2">
      <c r="M370" s="51">
        <v>335</v>
      </c>
      <c r="N370" s="73" t="e">
        <f>INDEX(Summary!$N$23:$N$32,MATCH(M370/1000,Summary!$M$23:$M$32,-1))</f>
        <v>#N/A</v>
      </c>
      <c r="O370" s="77" t="e">
        <f>INDEX(Summary!$O$23:$O$32,MATCH(M370/1000,Summary!$M$23:$M$32,-1))</f>
        <v>#N/A</v>
      </c>
    </row>
    <row r="371" spans="13:15" x14ac:dyDescent="0.2">
      <c r="M371" s="51">
        <v>336</v>
      </c>
      <c r="N371" s="73" t="e">
        <f>INDEX(Summary!$N$23:$N$32,MATCH(M371/1000,Summary!$M$23:$M$32,-1))</f>
        <v>#N/A</v>
      </c>
      <c r="O371" s="77" t="e">
        <f>INDEX(Summary!$O$23:$O$32,MATCH(M371/1000,Summary!$M$23:$M$32,-1))</f>
        <v>#N/A</v>
      </c>
    </row>
    <row r="372" spans="13:15" x14ac:dyDescent="0.2">
      <c r="M372" s="51">
        <v>337</v>
      </c>
      <c r="N372" s="73" t="e">
        <f>INDEX(Summary!$N$23:$N$32,MATCH(M372/1000,Summary!$M$23:$M$32,-1))</f>
        <v>#N/A</v>
      </c>
      <c r="O372" s="77" t="e">
        <f>INDEX(Summary!$O$23:$O$32,MATCH(M372/1000,Summary!$M$23:$M$32,-1))</f>
        <v>#N/A</v>
      </c>
    </row>
    <row r="373" spans="13:15" x14ac:dyDescent="0.2">
      <c r="M373" s="51">
        <v>338</v>
      </c>
      <c r="N373" s="73" t="e">
        <f>INDEX(Summary!$N$23:$N$32,MATCH(M373/1000,Summary!$M$23:$M$32,-1))</f>
        <v>#N/A</v>
      </c>
      <c r="O373" s="77" t="e">
        <f>INDEX(Summary!$O$23:$O$32,MATCH(M373/1000,Summary!$M$23:$M$32,-1))</f>
        <v>#N/A</v>
      </c>
    </row>
    <row r="374" spans="13:15" x14ac:dyDescent="0.2">
      <c r="M374" s="51">
        <v>339</v>
      </c>
      <c r="N374" s="73" t="e">
        <f>INDEX(Summary!$N$23:$N$32,MATCH(M374/1000,Summary!$M$23:$M$32,-1))</f>
        <v>#N/A</v>
      </c>
      <c r="O374" s="77" t="e">
        <f>INDEX(Summary!$O$23:$O$32,MATCH(M374/1000,Summary!$M$23:$M$32,-1))</f>
        <v>#N/A</v>
      </c>
    </row>
    <row r="375" spans="13:15" x14ac:dyDescent="0.2">
      <c r="M375" s="51">
        <v>340</v>
      </c>
      <c r="N375" s="73" t="e">
        <f>INDEX(Summary!$N$23:$N$32,MATCH(M375/1000,Summary!$M$23:$M$32,-1))</f>
        <v>#N/A</v>
      </c>
      <c r="O375" s="77" t="e">
        <f>INDEX(Summary!$O$23:$O$32,MATCH(M375/1000,Summary!$M$23:$M$32,-1))</f>
        <v>#N/A</v>
      </c>
    </row>
    <row r="376" spans="13:15" x14ac:dyDescent="0.2">
      <c r="M376" s="51">
        <v>341</v>
      </c>
      <c r="N376" s="73" t="e">
        <f>INDEX(Summary!$N$23:$N$32,MATCH(M376/1000,Summary!$M$23:$M$32,-1))</f>
        <v>#N/A</v>
      </c>
      <c r="O376" s="77" t="e">
        <f>INDEX(Summary!$O$23:$O$32,MATCH(M376/1000,Summary!$M$23:$M$32,-1))</f>
        <v>#N/A</v>
      </c>
    </row>
    <row r="377" spans="13:15" x14ac:dyDescent="0.2">
      <c r="M377" s="51">
        <v>342</v>
      </c>
      <c r="N377" s="73" t="e">
        <f>INDEX(Summary!$N$23:$N$32,MATCH(M377/1000,Summary!$M$23:$M$32,-1))</f>
        <v>#N/A</v>
      </c>
      <c r="O377" s="77" t="e">
        <f>INDEX(Summary!$O$23:$O$32,MATCH(M377/1000,Summary!$M$23:$M$32,-1))</f>
        <v>#N/A</v>
      </c>
    </row>
    <row r="378" spans="13:15" x14ac:dyDescent="0.2">
      <c r="M378" s="51">
        <v>343</v>
      </c>
      <c r="N378" s="73" t="e">
        <f>INDEX(Summary!$N$23:$N$32,MATCH(M378/1000,Summary!$M$23:$M$32,-1))</f>
        <v>#N/A</v>
      </c>
      <c r="O378" s="77" t="e">
        <f>INDEX(Summary!$O$23:$O$32,MATCH(M378/1000,Summary!$M$23:$M$32,-1))</f>
        <v>#N/A</v>
      </c>
    </row>
    <row r="379" spans="13:15" x14ac:dyDescent="0.2">
      <c r="M379" s="51">
        <v>344</v>
      </c>
      <c r="N379" s="73" t="e">
        <f>INDEX(Summary!$N$23:$N$32,MATCH(M379/1000,Summary!$M$23:$M$32,-1))</f>
        <v>#N/A</v>
      </c>
      <c r="O379" s="77" t="e">
        <f>INDEX(Summary!$O$23:$O$32,MATCH(M379/1000,Summary!$M$23:$M$32,-1))</f>
        <v>#N/A</v>
      </c>
    </row>
    <row r="380" spans="13:15" x14ac:dyDescent="0.2">
      <c r="M380" s="51">
        <v>345</v>
      </c>
      <c r="N380" s="73" t="e">
        <f>INDEX(Summary!$N$23:$N$32,MATCH(M380/1000,Summary!$M$23:$M$32,-1))</f>
        <v>#N/A</v>
      </c>
      <c r="O380" s="77" t="e">
        <f>INDEX(Summary!$O$23:$O$32,MATCH(M380/1000,Summary!$M$23:$M$32,-1))</f>
        <v>#N/A</v>
      </c>
    </row>
    <row r="381" spans="13:15" x14ac:dyDescent="0.2">
      <c r="M381" s="51">
        <v>346</v>
      </c>
      <c r="N381" s="73" t="e">
        <f>INDEX(Summary!$N$23:$N$32,MATCH(M381/1000,Summary!$M$23:$M$32,-1))</f>
        <v>#N/A</v>
      </c>
      <c r="O381" s="77" t="e">
        <f>INDEX(Summary!$O$23:$O$32,MATCH(M381/1000,Summary!$M$23:$M$32,-1))</f>
        <v>#N/A</v>
      </c>
    </row>
    <row r="382" spans="13:15" x14ac:dyDescent="0.2">
      <c r="M382" s="51">
        <v>347</v>
      </c>
      <c r="N382" s="73" t="e">
        <f>INDEX(Summary!$N$23:$N$32,MATCH(M382/1000,Summary!$M$23:$M$32,-1))</f>
        <v>#N/A</v>
      </c>
      <c r="O382" s="77" t="e">
        <f>INDEX(Summary!$O$23:$O$32,MATCH(M382/1000,Summary!$M$23:$M$32,-1))</f>
        <v>#N/A</v>
      </c>
    </row>
    <row r="383" spans="13:15" x14ac:dyDescent="0.2">
      <c r="M383" s="51">
        <v>348</v>
      </c>
      <c r="N383" s="73" t="e">
        <f>INDEX(Summary!$N$23:$N$32,MATCH(M383/1000,Summary!$M$23:$M$32,-1))</f>
        <v>#N/A</v>
      </c>
      <c r="O383" s="77" t="e">
        <f>INDEX(Summary!$O$23:$O$32,MATCH(M383/1000,Summary!$M$23:$M$32,-1))</f>
        <v>#N/A</v>
      </c>
    </row>
    <row r="384" spans="13:15" x14ac:dyDescent="0.2">
      <c r="M384" s="51">
        <v>349</v>
      </c>
      <c r="N384" s="73" t="e">
        <f>INDEX(Summary!$N$23:$N$32,MATCH(M384/1000,Summary!$M$23:$M$32,-1))</f>
        <v>#N/A</v>
      </c>
      <c r="O384" s="77" t="e">
        <f>INDEX(Summary!$O$23:$O$32,MATCH(M384/1000,Summary!$M$23:$M$32,-1))</f>
        <v>#N/A</v>
      </c>
    </row>
    <row r="385" spans="13:15" x14ac:dyDescent="0.2">
      <c r="M385" s="51">
        <v>350</v>
      </c>
      <c r="N385" s="73" t="e">
        <f>INDEX(Summary!$N$23:$N$32,MATCH(M385/1000,Summary!$M$23:$M$32,-1))</f>
        <v>#N/A</v>
      </c>
      <c r="O385" s="77" t="e">
        <f>INDEX(Summary!$O$23:$O$32,MATCH(M385/1000,Summary!$M$23:$M$32,-1))</f>
        <v>#N/A</v>
      </c>
    </row>
    <row r="386" spans="13:15" x14ac:dyDescent="0.2">
      <c r="M386" s="51">
        <v>351</v>
      </c>
      <c r="N386" s="73" t="e">
        <f>INDEX(Summary!$N$23:$N$32,MATCH(M386/1000,Summary!$M$23:$M$32,-1))</f>
        <v>#N/A</v>
      </c>
      <c r="O386" s="77" t="e">
        <f>INDEX(Summary!$O$23:$O$32,MATCH(M386/1000,Summary!$M$23:$M$32,-1))</f>
        <v>#N/A</v>
      </c>
    </row>
    <row r="387" spans="13:15" x14ac:dyDescent="0.2">
      <c r="M387" s="51">
        <v>352</v>
      </c>
      <c r="N387" s="73" t="e">
        <f>INDEX(Summary!$N$23:$N$32,MATCH(M387/1000,Summary!$M$23:$M$32,-1))</f>
        <v>#N/A</v>
      </c>
      <c r="O387" s="77" t="e">
        <f>INDEX(Summary!$O$23:$O$32,MATCH(M387/1000,Summary!$M$23:$M$32,-1))</f>
        <v>#N/A</v>
      </c>
    </row>
    <row r="388" spans="13:15" x14ac:dyDescent="0.2">
      <c r="M388" s="51">
        <v>353</v>
      </c>
      <c r="N388" s="73" t="e">
        <f>INDEX(Summary!$N$23:$N$32,MATCH(M388/1000,Summary!$M$23:$M$32,-1))</f>
        <v>#N/A</v>
      </c>
      <c r="O388" s="77" t="e">
        <f>INDEX(Summary!$O$23:$O$32,MATCH(M388/1000,Summary!$M$23:$M$32,-1))</f>
        <v>#N/A</v>
      </c>
    </row>
    <row r="389" spans="13:15" x14ac:dyDescent="0.2">
      <c r="M389" s="51">
        <v>354</v>
      </c>
      <c r="N389" s="73" t="e">
        <f>INDEX(Summary!$N$23:$N$32,MATCH(M389/1000,Summary!$M$23:$M$32,-1))</f>
        <v>#N/A</v>
      </c>
      <c r="O389" s="77" t="e">
        <f>INDEX(Summary!$O$23:$O$32,MATCH(M389/1000,Summary!$M$23:$M$32,-1))</f>
        <v>#N/A</v>
      </c>
    </row>
    <row r="390" spans="13:15" x14ac:dyDescent="0.2">
      <c r="M390" s="51">
        <v>355</v>
      </c>
      <c r="N390" s="73" t="e">
        <f>INDEX(Summary!$N$23:$N$32,MATCH(M390/1000,Summary!$M$23:$M$32,-1))</f>
        <v>#N/A</v>
      </c>
      <c r="O390" s="77" t="e">
        <f>INDEX(Summary!$O$23:$O$32,MATCH(M390/1000,Summary!$M$23:$M$32,-1))</f>
        <v>#N/A</v>
      </c>
    </row>
    <row r="391" spans="13:15" x14ac:dyDescent="0.2">
      <c r="M391" s="51">
        <v>356</v>
      </c>
      <c r="N391" s="73" t="e">
        <f>INDEX(Summary!$N$23:$N$32,MATCH(M391/1000,Summary!$M$23:$M$32,-1))</f>
        <v>#N/A</v>
      </c>
      <c r="O391" s="77" t="e">
        <f>INDEX(Summary!$O$23:$O$32,MATCH(M391/1000,Summary!$M$23:$M$32,-1))</f>
        <v>#N/A</v>
      </c>
    </row>
    <row r="392" spans="13:15" x14ac:dyDescent="0.2">
      <c r="M392" s="51">
        <v>357</v>
      </c>
      <c r="N392" s="73" t="e">
        <f>INDEX(Summary!$N$23:$N$32,MATCH(M392/1000,Summary!$M$23:$M$32,-1))</f>
        <v>#N/A</v>
      </c>
      <c r="O392" s="77" t="e">
        <f>INDEX(Summary!$O$23:$O$32,MATCH(M392/1000,Summary!$M$23:$M$32,-1))</f>
        <v>#N/A</v>
      </c>
    </row>
    <row r="393" spans="13:15" x14ac:dyDescent="0.2">
      <c r="M393" s="51">
        <v>358</v>
      </c>
      <c r="N393" s="73" t="e">
        <f>INDEX(Summary!$N$23:$N$32,MATCH(M393/1000,Summary!$M$23:$M$32,-1))</f>
        <v>#N/A</v>
      </c>
      <c r="O393" s="77" t="e">
        <f>INDEX(Summary!$O$23:$O$32,MATCH(M393/1000,Summary!$M$23:$M$32,-1))</f>
        <v>#N/A</v>
      </c>
    </row>
    <row r="394" spans="13:15" x14ac:dyDescent="0.2">
      <c r="M394" s="51">
        <v>359</v>
      </c>
      <c r="N394" s="73" t="e">
        <f>INDEX(Summary!$N$23:$N$32,MATCH(M394/1000,Summary!$M$23:$M$32,-1))</f>
        <v>#N/A</v>
      </c>
      <c r="O394" s="77" t="e">
        <f>INDEX(Summary!$O$23:$O$32,MATCH(M394/1000,Summary!$M$23:$M$32,-1))</f>
        <v>#N/A</v>
      </c>
    </row>
    <row r="395" spans="13:15" x14ac:dyDescent="0.2">
      <c r="M395" s="51">
        <v>360</v>
      </c>
      <c r="N395" s="73" t="e">
        <f>INDEX(Summary!$N$23:$N$32,MATCH(M395/1000,Summary!$M$23:$M$32,-1))</f>
        <v>#N/A</v>
      </c>
      <c r="O395" s="77" t="e">
        <f>INDEX(Summary!$O$23:$O$32,MATCH(M395/1000,Summary!$M$23:$M$32,-1))</f>
        <v>#N/A</v>
      </c>
    </row>
    <row r="396" spans="13:15" x14ac:dyDescent="0.2">
      <c r="M396" s="51">
        <v>361</v>
      </c>
      <c r="N396" s="73" t="e">
        <f>INDEX(Summary!$N$23:$N$32,MATCH(M396/1000,Summary!$M$23:$M$32,-1))</f>
        <v>#N/A</v>
      </c>
      <c r="O396" s="77" t="e">
        <f>INDEX(Summary!$O$23:$O$32,MATCH(M396/1000,Summary!$M$23:$M$32,-1))</f>
        <v>#N/A</v>
      </c>
    </row>
    <row r="397" spans="13:15" x14ac:dyDescent="0.2">
      <c r="M397" s="51">
        <v>362</v>
      </c>
      <c r="N397" s="73" t="e">
        <f>INDEX(Summary!$N$23:$N$32,MATCH(M397/1000,Summary!$M$23:$M$32,-1))</f>
        <v>#N/A</v>
      </c>
      <c r="O397" s="77" t="e">
        <f>INDEX(Summary!$O$23:$O$32,MATCH(M397/1000,Summary!$M$23:$M$32,-1))</f>
        <v>#N/A</v>
      </c>
    </row>
    <row r="398" spans="13:15" x14ac:dyDescent="0.2">
      <c r="M398" s="51">
        <v>363</v>
      </c>
      <c r="N398" s="73" t="e">
        <f>INDEX(Summary!$N$23:$N$32,MATCH(M398/1000,Summary!$M$23:$M$32,-1))</f>
        <v>#N/A</v>
      </c>
      <c r="O398" s="77" t="e">
        <f>INDEX(Summary!$O$23:$O$32,MATCH(M398/1000,Summary!$M$23:$M$32,-1))</f>
        <v>#N/A</v>
      </c>
    </row>
    <row r="399" spans="13:15" x14ac:dyDescent="0.2">
      <c r="M399" s="51">
        <v>364</v>
      </c>
      <c r="N399" s="73" t="e">
        <f>INDEX(Summary!$N$23:$N$32,MATCH(M399/1000,Summary!$M$23:$M$32,-1))</f>
        <v>#N/A</v>
      </c>
      <c r="O399" s="77" t="e">
        <f>INDEX(Summary!$O$23:$O$32,MATCH(M399/1000,Summary!$M$23:$M$32,-1))</f>
        <v>#N/A</v>
      </c>
    </row>
    <row r="400" spans="13:15" x14ac:dyDescent="0.2">
      <c r="M400" s="51">
        <v>365</v>
      </c>
      <c r="N400" s="73" t="e">
        <f>INDEX(Summary!$N$23:$N$32,MATCH(M400/1000,Summary!$M$23:$M$32,-1))</f>
        <v>#N/A</v>
      </c>
      <c r="O400" s="77" t="e">
        <f>INDEX(Summary!$O$23:$O$32,MATCH(M400/1000,Summary!$M$23:$M$32,-1))</f>
        <v>#N/A</v>
      </c>
    </row>
    <row r="401" spans="13:15" x14ac:dyDescent="0.2">
      <c r="M401" s="51">
        <v>366</v>
      </c>
      <c r="N401" s="73" t="e">
        <f>INDEX(Summary!$N$23:$N$32,MATCH(M401/1000,Summary!$M$23:$M$32,-1))</f>
        <v>#N/A</v>
      </c>
      <c r="O401" s="77" t="e">
        <f>INDEX(Summary!$O$23:$O$32,MATCH(M401/1000,Summary!$M$23:$M$32,-1))</f>
        <v>#N/A</v>
      </c>
    </row>
    <row r="402" spans="13:15" x14ac:dyDescent="0.2">
      <c r="M402" s="51">
        <v>367</v>
      </c>
      <c r="N402" s="73" t="e">
        <f>INDEX(Summary!$N$23:$N$32,MATCH(M402/1000,Summary!$M$23:$M$32,-1))</f>
        <v>#N/A</v>
      </c>
      <c r="O402" s="77" t="e">
        <f>INDEX(Summary!$O$23:$O$32,MATCH(M402/1000,Summary!$M$23:$M$32,-1))</f>
        <v>#N/A</v>
      </c>
    </row>
    <row r="403" spans="13:15" x14ac:dyDescent="0.2">
      <c r="M403" s="51">
        <v>368</v>
      </c>
      <c r="N403" s="73" t="e">
        <f>INDEX(Summary!$N$23:$N$32,MATCH(M403/1000,Summary!$M$23:$M$32,-1))</f>
        <v>#N/A</v>
      </c>
      <c r="O403" s="77" t="e">
        <f>INDEX(Summary!$O$23:$O$32,MATCH(M403/1000,Summary!$M$23:$M$32,-1))</f>
        <v>#N/A</v>
      </c>
    </row>
    <row r="404" spans="13:15" x14ac:dyDescent="0.2">
      <c r="M404" s="51">
        <v>369</v>
      </c>
      <c r="N404" s="73" t="e">
        <f>INDEX(Summary!$N$23:$N$32,MATCH(M404/1000,Summary!$M$23:$M$32,-1))</f>
        <v>#N/A</v>
      </c>
      <c r="O404" s="77" t="e">
        <f>INDEX(Summary!$O$23:$O$32,MATCH(M404/1000,Summary!$M$23:$M$32,-1))</f>
        <v>#N/A</v>
      </c>
    </row>
    <row r="405" spans="13:15" x14ac:dyDescent="0.2">
      <c r="M405" s="51">
        <v>370</v>
      </c>
      <c r="N405" s="73" t="e">
        <f>INDEX(Summary!$N$23:$N$32,MATCH(M405/1000,Summary!$M$23:$M$32,-1))</f>
        <v>#N/A</v>
      </c>
      <c r="O405" s="77" t="e">
        <f>INDEX(Summary!$O$23:$O$32,MATCH(M405/1000,Summary!$M$23:$M$32,-1))</f>
        <v>#N/A</v>
      </c>
    </row>
    <row r="406" spans="13:15" x14ac:dyDescent="0.2">
      <c r="M406" s="51">
        <v>371</v>
      </c>
      <c r="N406" s="73" t="e">
        <f>INDEX(Summary!$N$23:$N$32,MATCH(M406/1000,Summary!$M$23:$M$32,-1))</f>
        <v>#N/A</v>
      </c>
      <c r="O406" s="77" t="e">
        <f>INDEX(Summary!$O$23:$O$32,MATCH(M406/1000,Summary!$M$23:$M$32,-1))</f>
        <v>#N/A</v>
      </c>
    </row>
    <row r="407" spans="13:15" x14ac:dyDescent="0.2">
      <c r="M407" s="51">
        <v>372</v>
      </c>
      <c r="N407" s="73" t="e">
        <f>INDEX(Summary!$N$23:$N$32,MATCH(M407/1000,Summary!$M$23:$M$32,-1))</f>
        <v>#N/A</v>
      </c>
      <c r="O407" s="77" t="e">
        <f>INDEX(Summary!$O$23:$O$32,MATCH(M407/1000,Summary!$M$23:$M$32,-1))</f>
        <v>#N/A</v>
      </c>
    </row>
    <row r="408" spans="13:15" x14ac:dyDescent="0.2">
      <c r="M408" s="51">
        <v>373</v>
      </c>
      <c r="N408" s="73" t="e">
        <f>INDEX(Summary!$N$23:$N$32,MATCH(M408/1000,Summary!$M$23:$M$32,-1))</f>
        <v>#N/A</v>
      </c>
      <c r="O408" s="77" t="e">
        <f>INDEX(Summary!$O$23:$O$32,MATCH(M408/1000,Summary!$M$23:$M$32,-1))</f>
        <v>#N/A</v>
      </c>
    </row>
    <row r="409" spans="13:15" x14ac:dyDescent="0.2">
      <c r="M409" s="51">
        <v>374</v>
      </c>
      <c r="N409" s="73" t="e">
        <f>INDEX(Summary!$N$23:$N$32,MATCH(M409/1000,Summary!$M$23:$M$32,-1))</f>
        <v>#N/A</v>
      </c>
      <c r="O409" s="77" t="e">
        <f>INDEX(Summary!$O$23:$O$32,MATCH(M409/1000,Summary!$M$23:$M$32,-1))</f>
        <v>#N/A</v>
      </c>
    </row>
    <row r="410" spans="13:15" x14ac:dyDescent="0.2">
      <c r="M410" s="51">
        <v>375</v>
      </c>
      <c r="N410" s="73" t="e">
        <f>INDEX(Summary!$N$23:$N$32,MATCH(M410/1000,Summary!$M$23:$M$32,-1))</f>
        <v>#N/A</v>
      </c>
      <c r="O410" s="77" t="e">
        <f>INDEX(Summary!$O$23:$O$32,MATCH(M410/1000,Summary!$M$23:$M$32,-1))</f>
        <v>#N/A</v>
      </c>
    </row>
    <row r="411" spans="13:15" x14ac:dyDescent="0.2">
      <c r="M411" s="51">
        <v>376</v>
      </c>
      <c r="N411" s="73" t="e">
        <f>INDEX(Summary!$N$23:$N$32,MATCH(M411/1000,Summary!$M$23:$M$32,-1))</f>
        <v>#N/A</v>
      </c>
      <c r="O411" s="77" t="e">
        <f>INDEX(Summary!$O$23:$O$32,MATCH(M411/1000,Summary!$M$23:$M$32,-1))</f>
        <v>#N/A</v>
      </c>
    </row>
    <row r="412" spans="13:15" x14ac:dyDescent="0.2">
      <c r="M412" s="51">
        <v>377</v>
      </c>
      <c r="N412" s="73" t="e">
        <f>INDEX(Summary!$N$23:$N$32,MATCH(M412/1000,Summary!$M$23:$M$32,-1))</f>
        <v>#N/A</v>
      </c>
      <c r="O412" s="77" t="e">
        <f>INDEX(Summary!$O$23:$O$32,MATCH(M412/1000,Summary!$M$23:$M$32,-1))</f>
        <v>#N/A</v>
      </c>
    </row>
    <row r="413" spans="13:15" x14ac:dyDescent="0.2">
      <c r="M413" s="51">
        <v>378</v>
      </c>
      <c r="N413" s="73" t="e">
        <f>INDEX(Summary!$N$23:$N$32,MATCH(M413/1000,Summary!$M$23:$M$32,-1))</f>
        <v>#N/A</v>
      </c>
      <c r="O413" s="77" t="e">
        <f>INDEX(Summary!$O$23:$O$32,MATCH(M413/1000,Summary!$M$23:$M$32,-1))</f>
        <v>#N/A</v>
      </c>
    </row>
    <row r="414" spans="13:15" x14ac:dyDescent="0.2">
      <c r="M414" s="51">
        <v>379</v>
      </c>
      <c r="N414" s="73" t="e">
        <f>INDEX(Summary!$N$23:$N$32,MATCH(M414/1000,Summary!$M$23:$M$32,-1))</f>
        <v>#N/A</v>
      </c>
      <c r="O414" s="77" t="e">
        <f>INDEX(Summary!$O$23:$O$32,MATCH(M414/1000,Summary!$M$23:$M$32,-1))</f>
        <v>#N/A</v>
      </c>
    </row>
    <row r="415" spans="13:15" x14ac:dyDescent="0.2">
      <c r="M415" s="51">
        <v>380</v>
      </c>
      <c r="N415" s="73" t="e">
        <f>INDEX(Summary!$N$23:$N$32,MATCH(M415/1000,Summary!$M$23:$M$32,-1))</f>
        <v>#N/A</v>
      </c>
      <c r="O415" s="77" t="e">
        <f>INDEX(Summary!$O$23:$O$32,MATCH(M415/1000,Summary!$M$23:$M$32,-1))</f>
        <v>#N/A</v>
      </c>
    </row>
    <row r="416" spans="13:15" x14ac:dyDescent="0.2">
      <c r="M416" s="51">
        <v>381</v>
      </c>
      <c r="N416" s="73" t="e">
        <f>INDEX(Summary!$N$23:$N$32,MATCH(M416/1000,Summary!$M$23:$M$32,-1))</f>
        <v>#N/A</v>
      </c>
      <c r="O416" s="77" t="e">
        <f>INDEX(Summary!$O$23:$O$32,MATCH(M416/1000,Summary!$M$23:$M$32,-1))</f>
        <v>#N/A</v>
      </c>
    </row>
    <row r="417" spans="13:15" x14ac:dyDescent="0.2">
      <c r="M417" s="51">
        <v>382</v>
      </c>
      <c r="N417" s="73" t="e">
        <f>INDEX(Summary!$N$23:$N$32,MATCH(M417/1000,Summary!$M$23:$M$32,-1))</f>
        <v>#N/A</v>
      </c>
      <c r="O417" s="77" t="e">
        <f>INDEX(Summary!$O$23:$O$32,MATCH(M417/1000,Summary!$M$23:$M$32,-1))</f>
        <v>#N/A</v>
      </c>
    </row>
    <row r="418" spans="13:15" x14ac:dyDescent="0.2">
      <c r="M418" s="51">
        <v>383</v>
      </c>
      <c r="N418" s="73" t="e">
        <f>INDEX(Summary!$N$23:$N$32,MATCH(M418/1000,Summary!$M$23:$M$32,-1))</f>
        <v>#N/A</v>
      </c>
      <c r="O418" s="77" t="e">
        <f>INDEX(Summary!$O$23:$O$32,MATCH(M418/1000,Summary!$M$23:$M$32,-1))</f>
        <v>#N/A</v>
      </c>
    </row>
    <row r="419" spans="13:15" x14ac:dyDescent="0.2">
      <c r="M419" s="51">
        <v>384</v>
      </c>
      <c r="N419" s="73" t="e">
        <f>INDEX(Summary!$N$23:$N$32,MATCH(M419/1000,Summary!$M$23:$M$32,-1))</f>
        <v>#N/A</v>
      </c>
      <c r="O419" s="77" t="e">
        <f>INDEX(Summary!$O$23:$O$32,MATCH(M419/1000,Summary!$M$23:$M$32,-1))</f>
        <v>#N/A</v>
      </c>
    </row>
    <row r="420" spans="13:15" x14ac:dyDescent="0.2">
      <c r="M420" s="51">
        <v>385</v>
      </c>
      <c r="N420" s="73" t="e">
        <f>INDEX(Summary!$N$23:$N$32,MATCH(M420/1000,Summary!$M$23:$M$32,-1))</f>
        <v>#N/A</v>
      </c>
      <c r="O420" s="77" t="e">
        <f>INDEX(Summary!$O$23:$O$32,MATCH(M420/1000,Summary!$M$23:$M$32,-1))</f>
        <v>#N/A</v>
      </c>
    </row>
    <row r="421" spans="13:15" x14ac:dyDescent="0.2">
      <c r="M421" s="51">
        <v>386</v>
      </c>
      <c r="N421" s="73" t="e">
        <f>INDEX(Summary!$N$23:$N$32,MATCH(M421/1000,Summary!$M$23:$M$32,-1))</f>
        <v>#N/A</v>
      </c>
      <c r="O421" s="77" t="e">
        <f>INDEX(Summary!$O$23:$O$32,MATCH(M421/1000,Summary!$M$23:$M$32,-1))</f>
        <v>#N/A</v>
      </c>
    </row>
    <row r="422" spans="13:15" x14ac:dyDescent="0.2">
      <c r="M422" s="51">
        <v>387</v>
      </c>
      <c r="N422" s="73" t="e">
        <f>INDEX(Summary!$N$23:$N$32,MATCH(M422/1000,Summary!$M$23:$M$32,-1))</f>
        <v>#N/A</v>
      </c>
      <c r="O422" s="77" t="e">
        <f>INDEX(Summary!$O$23:$O$32,MATCH(M422/1000,Summary!$M$23:$M$32,-1))</f>
        <v>#N/A</v>
      </c>
    </row>
    <row r="423" spans="13:15" x14ac:dyDescent="0.2">
      <c r="M423" s="51">
        <v>388</v>
      </c>
      <c r="N423" s="73" t="e">
        <f>INDEX(Summary!$N$23:$N$32,MATCH(M423/1000,Summary!$M$23:$M$32,-1))</f>
        <v>#N/A</v>
      </c>
      <c r="O423" s="77" t="e">
        <f>INDEX(Summary!$O$23:$O$32,MATCH(M423/1000,Summary!$M$23:$M$32,-1))</f>
        <v>#N/A</v>
      </c>
    </row>
    <row r="424" spans="13:15" x14ac:dyDescent="0.2">
      <c r="M424" s="51">
        <v>389</v>
      </c>
      <c r="N424" s="73" t="e">
        <f>INDEX(Summary!$N$23:$N$32,MATCH(M424/1000,Summary!$M$23:$M$32,-1))</f>
        <v>#N/A</v>
      </c>
      <c r="O424" s="77" t="e">
        <f>INDEX(Summary!$O$23:$O$32,MATCH(M424/1000,Summary!$M$23:$M$32,-1))</f>
        <v>#N/A</v>
      </c>
    </row>
    <row r="425" spans="13:15" x14ac:dyDescent="0.2">
      <c r="M425" s="51">
        <v>390</v>
      </c>
      <c r="N425" s="73" t="e">
        <f>INDEX(Summary!$N$23:$N$32,MATCH(M425/1000,Summary!$M$23:$M$32,-1))</f>
        <v>#N/A</v>
      </c>
      <c r="O425" s="77" t="e">
        <f>INDEX(Summary!$O$23:$O$32,MATCH(M425/1000,Summary!$M$23:$M$32,-1))</f>
        <v>#N/A</v>
      </c>
    </row>
    <row r="426" spans="13:15" x14ac:dyDescent="0.2">
      <c r="M426" s="51">
        <v>391</v>
      </c>
      <c r="N426" s="73" t="e">
        <f>INDEX(Summary!$N$23:$N$32,MATCH(M426/1000,Summary!$M$23:$M$32,-1))</f>
        <v>#N/A</v>
      </c>
      <c r="O426" s="77" t="e">
        <f>INDEX(Summary!$O$23:$O$32,MATCH(M426/1000,Summary!$M$23:$M$32,-1))</f>
        <v>#N/A</v>
      </c>
    </row>
    <row r="427" spans="13:15" x14ac:dyDescent="0.2">
      <c r="M427" s="51">
        <v>392</v>
      </c>
      <c r="N427" s="73" t="e">
        <f>INDEX(Summary!$N$23:$N$32,MATCH(M427/1000,Summary!$M$23:$M$32,-1))</f>
        <v>#N/A</v>
      </c>
      <c r="O427" s="77" t="e">
        <f>INDEX(Summary!$O$23:$O$32,MATCH(M427/1000,Summary!$M$23:$M$32,-1))</f>
        <v>#N/A</v>
      </c>
    </row>
    <row r="428" spans="13:15" x14ac:dyDescent="0.2">
      <c r="M428" s="51">
        <v>393</v>
      </c>
      <c r="N428" s="73" t="e">
        <f>INDEX(Summary!$N$23:$N$32,MATCH(M428/1000,Summary!$M$23:$M$32,-1))</f>
        <v>#N/A</v>
      </c>
      <c r="O428" s="77" t="e">
        <f>INDEX(Summary!$O$23:$O$32,MATCH(M428/1000,Summary!$M$23:$M$32,-1))</f>
        <v>#N/A</v>
      </c>
    </row>
    <row r="429" spans="13:15" x14ac:dyDescent="0.2">
      <c r="M429" s="51">
        <v>394</v>
      </c>
      <c r="N429" s="73" t="e">
        <f>INDEX(Summary!$N$23:$N$32,MATCH(M429/1000,Summary!$M$23:$M$32,-1))</f>
        <v>#N/A</v>
      </c>
      <c r="O429" s="77" t="e">
        <f>INDEX(Summary!$O$23:$O$32,MATCH(M429/1000,Summary!$M$23:$M$32,-1))</f>
        <v>#N/A</v>
      </c>
    </row>
    <row r="430" spans="13:15" x14ac:dyDescent="0.2">
      <c r="M430" s="51">
        <v>395</v>
      </c>
      <c r="N430" s="73" t="e">
        <f>INDEX(Summary!$N$23:$N$32,MATCH(M430/1000,Summary!$M$23:$M$32,-1))</f>
        <v>#N/A</v>
      </c>
      <c r="O430" s="77" t="e">
        <f>INDEX(Summary!$O$23:$O$32,MATCH(M430/1000,Summary!$M$23:$M$32,-1))</f>
        <v>#N/A</v>
      </c>
    </row>
    <row r="431" spans="13:15" x14ac:dyDescent="0.2">
      <c r="M431" s="51">
        <v>396</v>
      </c>
      <c r="N431" s="73" t="e">
        <f>INDEX(Summary!$N$23:$N$32,MATCH(M431/1000,Summary!$M$23:$M$32,-1))</f>
        <v>#N/A</v>
      </c>
      <c r="O431" s="77" t="e">
        <f>INDEX(Summary!$O$23:$O$32,MATCH(M431/1000,Summary!$M$23:$M$32,-1))</f>
        <v>#N/A</v>
      </c>
    </row>
    <row r="432" spans="13:15" x14ac:dyDescent="0.2">
      <c r="M432" s="51">
        <v>397</v>
      </c>
      <c r="N432" s="73" t="e">
        <f>INDEX(Summary!$N$23:$N$32,MATCH(M432/1000,Summary!$M$23:$M$32,-1))</f>
        <v>#N/A</v>
      </c>
      <c r="O432" s="77" t="e">
        <f>INDEX(Summary!$O$23:$O$32,MATCH(M432/1000,Summary!$M$23:$M$32,-1))</f>
        <v>#N/A</v>
      </c>
    </row>
    <row r="433" spans="13:15" x14ac:dyDescent="0.2">
      <c r="M433" s="51">
        <v>398</v>
      </c>
      <c r="N433" s="73" t="e">
        <f>INDEX(Summary!$N$23:$N$32,MATCH(M433/1000,Summary!$M$23:$M$32,-1))</f>
        <v>#N/A</v>
      </c>
      <c r="O433" s="77" t="e">
        <f>INDEX(Summary!$O$23:$O$32,MATCH(M433/1000,Summary!$M$23:$M$32,-1))</f>
        <v>#N/A</v>
      </c>
    </row>
    <row r="434" spans="13:15" x14ac:dyDescent="0.2">
      <c r="M434" s="51">
        <v>399</v>
      </c>
      <c r="N434" s="73" t="e">
        <f>INDEX(Summary!$N$23:$N$32,MATCH(M434/1000,Summary!$M$23:$M$32,-1))</f>
        <v>#N/A</v>
      </c>
      <c r="O434" s="77" t="e">
        <f>INDEX(Summary!$O$23:$O$32,MATCH(M434/1000,Summary!$M$23:$M$32,-1))</f>
        <v>#N/A</v>
      </c>
    </row>
    <row r="435" spans="13:15" x14ac:dyDescent="0.2">
      <c r="M435" s="51">
        <v>400</v>
      </c>
      <c r="N435" s="73" t="e">
        <f>INDEX(Summary!$N$23:$N$32,MATCH(M435/1000,Summary!$M$23:$M$32,-1))</f>
        <v>#N/A</v>
      </c>
      <c r="O435" s="77" t="e">
        <f>INDEX(Summary!$O$23:$O$32,MATCH(M435/1000,Summary!$M$23:$M$32,-1))</f>
        <v>#N/A</v>
      </c>
    </row>
    <row r="436" spans="13:15" x14ac:dyDescent="0.2">
      <c r="M436" s="51">
        <v>401</v>
      </c>
      <c r="N436" s="73" t="e">
        <f>INDEX(Summary!$N$23:$N$32,MATCH(M436/1000,Summary!$M$23:$M$32,-1))</f>
        <v>#N/A</v>
      </c>
      <c r="O436" s="77" t="e">
        <f>INDEX(Summary!$O$23:$O$32,MATCH(M436/1000,Summary!$M$23:$M$32,-1))</f>
        <v>#N/A</v>
      </c>
    </row>
    <row r="437" spans="13:15" x14ac:dyDescent="0.2">
      <c r="M437" s="51">
        <v>402</v>
      </c>
      <c r="N437" s="73" t="e">
        <f>INDEX(Summary!$N$23:$N$32,MATCH(M437/1000,Summary!$M$23:$M$32,-1))</f>
        <v>#N/A</v>
      </c>
      <c r="O437" s="77" t="e">
        <f>INDEX(Summary!$O$23:$O$32,MATCH(M437/1000,Summary!$M$23:$M$32,-1))</f>
        <v>#N/A</v>
      </c>
    </row>
    <row r="438" spans="13:15" x14ac:dyDescent="0.2">
      <c r="M438" s="51">
        <v>403</v>
      </c>
      <c r="N438" s="73" t="e">
        <f>INDEX(Summary!$N$23:$N$32,MATCH(M438/1000,Summary!$M$23:$M$32,-1))</f>
        <v>#N/A</v>
      </c>
      <c r="O438" s="77" t="e">
        <f>INDEX(Summary!$O$23:$O$32,MATCH(M438/1000,Summary!$M$23:$M$32,-1))</f>
        <v>#N/A</v>
      </c>
    </row>
    <row r="439" spans="13:15" x14ac:dyDescent="0.2">
      <c r="M439" s="51">
        <v>404</v>
      </c>
      <c r="N439" s="73" t="e">
        <f>INDEX(Summary!$N$23:$N$32,MATCH(M439/1000,Summary!$M$23:$M$32,-1))</f>
        <v>#N/A</v>
      </c>
      <c r="O439" s="77" t="e">
        <f>INDEX(Summary!$O$23:$O$32,MATCH(M439/1000,Summary!$M$23:$M$32,-1))</f>
        <v>#N/A</v>
      </c>
    </row>
    <row r="440" spans="13:15" x14ac:dyDescent="0.2">
      <c r="M440" s="51">
        <v>405</v>
      </c>
      <c r="N440" s="73" t="e">
        <f>INDEX(Summary!$N$23:$N$32,MATCH(M440/1000,Summary!$M$23:$M$32,-1))</f>
        <v>#N/A</v>
      </c>
      <c r="O440" s="77" t="e">
        <f>INDEX(Summary!$O$23:$O$32,MATCH(M440/1000,Summary!$M$23:$M$32,-1))</f>
        <v>#N/A</v>
      </c>
    </row>
    <row r="441" spans="13:15" x14ac:dyDescent="0.2">
      <c r="M441" s="51">
        <v>406</v>
      </c>
      <c r="N441" s="73" t="e">
        <f>INDEX(Summary!$N$23:$N$32,MATCH(M441/1000,Summary!$M$23:$M$32,-1))</f>
        <v>#N/A</v>
      </c>
      <c r="O441" s="77" t="e">
        <f>INDEX(Summary!$O$23:$O$32,MATCH(M441/1000,Summary!$M$23:$M$32,-1))</f>
        <v>#N/A</v>
      </c>
    </row>
    <row r="442" spans="13:15" x14ac:dyDescent="0.2">
      <c r="M442" s="51">
        <v>407</v>
      </c>
      <c r="N442" s="73" t="e">
        <f>INDEX(Summary!$N$23:$N$32,MATCH(M442/1000,Summary!$M$23:$M$32,-1))</f>
        <v>#N/A</v>
      </c>
      <c r="O442" s="77" t="e">
        <f>INDEX(Summary!$O$23:$O$32,MATCH(M442/1000,Summary!$M$23:$M$32,-1))</f>
        <v>#N/A</v>
      </c>
    </row>
    <row r="443" spans="13:15" x14ac:dyDescent="0.2">
      <c r="M443" s="51">
        <v>408</v>
      </c>
      <c r="N443" s="73" t="e">
        <f>INDEX(Summary!$N$23:$N$32,MATCH(M443/1000,Summary!$M$23:$M$32,-1))</f>
        <v>#N/A</v>
      </c>
      <c r="O443" s="77" t="e">
        <f>INDEX(Summary!$O$23:$O$32,MATCH(M443/1000,Summary!$M$23:$M$32,-1))</f>
        <v>#N/A</v>
      </c>
    </row>
    <row r="444" spans="13:15" x14ac:dyDescent="0.2">
      <c r="M444" s="51">
        <v>409</v>
      </c>
      <c r="N444" s="73" t="e">
        <f>INDEX(Summary!$N$23:$N$32,MATCH(M444/1000,Summary!$M$23:$M$32,-1))</f>
        <v>#N/A</v>
      </c>
      <c r="O444" s="77" t="e">
        <f>INDEX(Summary!$O$23:$O$32,MATCH(M444/1000,Summary!$M$23:$M$32,-1))</f>
        <v>#N/A</v>
      </c>
    </row>
    <row r="445" spans="13:15" x14ac:dyDescent="0.2">
      <c r="M445" s="51">
        <v>410</v>
      </c>
      <c r="N445" s="73" t="e">
        <f>INDEX(Summary!$N$23:$N$32,MATCH(M445/1000,Summary!$M$23:$M$32,-1))</f>
        <v>#N/A</v>
      </c>
      <c r="O445" s="77" t="e">
        <f>INDEX(Summary!$O$23:$O$32,MATCH(M445/1000,Summary!$M$23:$M$32,-1))</f>
        <v>#N/A</v>
      </c>
    </row>
    <row r="446" spans="13:15" x14ac:dyDescent="0.2">
      <c r="M446" s="51">
        <v>411</v>
      </c>
      <c r="N446" s="73" t="e">
        <f>INDEX(Summary!$N$23:$N$32,MATCH(M446/1000,Summary!$M$23:$M$32,-1))</f>
        <v>#N/A</v>
      </c>
      <c r="O446" s="77" t="e">
        <f>INDEX(Summary!$O$23:$O$32,MATCH(M446/1000,Summary!$M$23:$M$32,-1))</f>
        <v>#N/A</v>
      </c>
    </row>
    <row r="447" spans="13:15" x14ac:dyDescent="0.2">
      <c r="M447" s="51">
        <v>412</v>
      </c>
      <c r="N447" s="73" t="e">
        <f>INDEX(Summary!$N$23:$N$32,MATCH(M447/1000,Summary!$M$23:$M$32,-1))</f>
        <v>#N/A</v>
      </c>
      <c r="O447" s="77" t="e">
        <f>INDEX(Summary!$O$23:$O$32,MATCH(M447/1000,Summary!$M$23:$M$32,-1))</f>
        <v>#N/A</v>
      </c>
    </row>
    <row r="448" spans="13:15" x14ac:dyDescent="0.2">
      <c r="M448" s="51">
        <v>413</v>
      </c>
      <c r="N448" s="73" t="e">
        <f>INDEX(Summary!$N$23:$N$32,MATCH(M448/1000,Summary!$M$23:$M$32,-1))</f>
        <v>#N/A</v>
      </c>
      <c r="O448" s="77" t="e">
        <f>INDEX(Summary!$O$23:$O$32,MATCH(M448/1000,Summary!$M$23:$M$32,-1))</f>
        <v>#N/A</v>
      </c>
    </row>
    <row r="449" spans="13:15" x14ac:dyDescent="0.2">
      <c r="M449" s="51">
        <v>414</v>
      </c>
      <c r="N449" s="73" t="e">
        <f>INDEX(Summary!$N$23:$N$32,MATCH(M449/1000,Summary!$M$23:$M$32,-1))</f>
        <v>#N/A</v>
      </c>
      <c r="O449" s="77" t="e">
        <f>INDEX(Summary!$O$23:$O$32,MATCH(M449/1000,Summary!$M$23:$M$32,-1))</f>
        <v>#N/A</v>
      </c>
    </row>
    <row r="450" spans="13:15" x14ac:dyDescent="0.2">
      <c r="M450" s="51">
        <v>415</v>
      </c>
      <c r="N450" s="73" t="e">
        <f>INDEX(Summary!$N$23:$N$32,MATCH(M450/1000,Summary!$M$23:$M$32,-1))</f>
        <v>#N/A</v>
      </c>
      <c r="O450" s="77" t="e">
        <f>INDEX(Summary!$O$23:$O$32,MATCH(M450/1000,Summary!$M$23:$M$32,-1))</f>
        <v>#N/A</v>
      </c>
    </row>
    <row r="451" spans="13:15" x14ac:dyDescent="0.2">
      <c r="M451" s="51">
        <v>416</v>
      </c>
      <c r="N451" s="73" t="e">
        <f>INDEX(Summary!$N$23:$N$32,MATCH(M451/1000,Summary!$M$23:$M$32,-1))</f>
        <v>#N/A</v>
      </c>
      <c r="O451" s="77" t="e">
        <f>INDEX(Summary!$O$23:$O$32,MATCH(M451/1000,Summary!$M$23:$M$32,-1))</f>
        <v>#N/A</v>
      </c>
    </row>
    <row r="452" spans="13:15" x14ac:dyDescent="0.2">
      <c r="M452" s="51">
        <v>417</v>
      </c>
      <c r="N452" s="73" t="e">
        <f>INDEX(Summary!$N$23:$N$32,MATCH(M452/1000,Summary!$M$23:$M$32,-1))</f>
        <v>#N/A</v>
      </c>
      <c r="O452" s="77" t="e">
        <f>INDEX(Summary!$O$23:$O$32,MATCH(M452/1000,Summary!$M$23:$M$32,-1))</f>
        <v>#N/A</v>
      </c>
    </row>
    <row r="453" spans="13:15" x14ac:dyDescent="0.2">
      <c r="M453" s="51">
        <v>418</v>
      </c>
      <c r="N453" s="73" t="e">
        <f>INDEX(Summary!$N$23:$N$32,MATCH(M453/1000,Summary!$M$23:$M$32,-1))</f>
        <v>#N/A</v>
      </c>
      <c r="O453" s="77" t="e">
        <f>INDEX(Summary!$O$23:$O$32,MATCH(M453/1000,Summary!$M$23:$M$32,-1))</f>
        <v>#N/A</v>
      </c>
    </row>
    <row r="454" spans="13:15" x14ac:dyDescent="0.2">
      <c r="M454" s="51">
        <v>419</v>
      </c>
      <c r="N454" s="73" t="e">
        <f>INDEX(Summary!$N$23:$N$32,MATCH(M454/1000,Summary!$M$23:$M$32,-1))</f>
        <v>#N/A</v>
      </c>
      <c r="O454" s="77" t="e">
        <f>INDEX(Summary!$O$23:$O$32,MATCH(M454/1000,Summary!$M$23:$M$32,-1))</f>
        <v>#N/A</v>
      </c>
    </row>
    <row r="455" spans="13:15" x14ac:dyDescent="0.2">
      <c r="M455" s="51">
        <v>420</v>
      </c>
      <c r="N455" s="73" t="e">
        <f>INDEX(Summary!$N$23:$N$32,MATCH(M455/1000,Summary!$M$23:$M$32,-1))</f>
        <v>#N/A</v>
      </c>
      <c r="O455" s="77" t="e">
        <f>INDEX(Summary!$O$23:$O$32,MATCH(M455/1000,Summary!$M$23:$M$32,-1))</f>
        <v>#N/A</v>
      </c>
    </row>
    <row r="456" spans="13:15" x14ac:dyDescent="0.2">
      <c r="M456" s="51">
        <v>421</v>
      </c>
      <c r="N456" s="73" t="e">
        <f>INDEX(Summary!$N$23:$N$32,MATCH(M456/1000,Summary!$M$23:$M$32,-1))</f>
        <v>#N/A</v>
      </c>
      <c r="O456" s="77" t="e">
        <f>INDEX(Summary!$O$23:$O$32,MATCH(M456/1000,Summary!$M$23:$M$32,-1))</f>
        <v>#N/A</v>
      </c>
    </row>
    <row r="457" spans="13:15" x14ac:dyDescent="0.2">
      <c r="M457" s="51">
        <v>422</v>
      </c>
      <c r="N457" s="73" t="e">
        <f>INDEX(Summary!$N$23:$N$32,MATCH(M457/1000,Summary!$M$23:$M$32,-1))</f>
        <v>#N/A</v>
      </c>
      <c r="O457" s="77" t="e">
        <f>INDEX(Summary!$O$23:$O$32,MATCH(M457/1000,Summary!$M$23:$M$32,-1))</f>
        <v>#N/A</v>
      </c>
    </row>
    <row r="458" spans="13:15" x14ac:dyDescent="0.2">
      <c r="M458" s="51">
        <v>423</v>
      </c>
      <c r="N458" s="73" t="e">
        <f>INDEX(Summary!$N$23:$N$32,MATCH(M458/1000,Summary!$M$23:$M$32,-1))</f>
        <v>#N/A</v>
      </c>
      <c r="O458" s="77" t="e">
        <f>INDEX(Summary!$O$23:$O$32,MATCH(M458/1000,Summary!$M$23:$M$32,-1))</f>
        <v>#N/A</v>
      </c>
    </row>
    <row r="459" spans="13:15" x14ac:dyDescent="0.2">
      <c r="M459" s="51">
        <v>424</v>
      </c>
      <c r="N459" s="73" t="e">
        <f>INDEX(Summary!$N$23:$N$32,MATCH(M459/1000,Summary!$M$23:$M$32,-1))</f>
        <v>#N/A</v>
      </c>
      <c r="O459" s="77" t="e">
        <f>INDEX(Summary!$O$23:$O$32,MATCH(M459/1000,Summary!$M$23:$M$32,-1))</f>
        <v>#N/A</v>
      </c>
    </row>
    <row r="460" spans="13:15" x14ac:dyDescent="0.2">
      <c r="M460" s="51">
        <v>425</v>
      </c>
      <c r="N460" s="73" t="e">
        <f>INDEX(Summary!$N$23:$N$32,MATCH(M460/1000,Summary!$M$23:$M$32,-1))</f>
        <v>#N/A</v>
      </c>
      <c r="O460" s="77" t="e">
        <f>INDEX(Summary!$O$23:$O$32,MATCH(M460/1000,Summary!$M$23:$M$32,-1))</f>
        <v>#N/A</v>
      </c>
    </row>
    <row r="461" spans="13:15" x14ac:dyDescent="0.2">
      <c r="M461" s="51">
        <v>426</v>
      </c>
      <c r="N461" s="73" t="e">
        <f>INDEX(Summary!$N$23:$N$32,MATCH(M461/1000,Summary!$M$23:$M$32,-1))</f>
        <v>#N/A</v>
      </c>
      <c r="O461" s="77" t="e">
        <f>INDEX(Summary!$O$23:$O$32,MATCH(M461/1000,Summary!$M$23:$M$32,-1))</f>
        <v>#N/A</v>
      </c>
    </row>
    <row r="462" spans="13:15" x14ac:dyDescent="0.2">
      <c r="M462" s="51">
        <v>427</v>
      </c>
      <c r="N462" s="73" t="e">
        <f>INDEX(Summary!$N$23:$N$32,MATCH(M462/1000,Summary!$M$23:$M$32,-1))</f>
        <v>#N/A</v>
      </c>
      <c r="O462" s="77" t="e">
        <f>INDEX(Summary!$O$23:$O$32,MATCH(M462/1000,Summary!$M$23:$M$32,-1))</f>
        <v>#N/A</v>
      </c>
    </row>
    <row r="463" spans="13:15" x14ac:dyDescent="0.2">
      <c r="M463" s="51">
        <v>428</v>
      </c>
      <c r="N463" s="73" t="e">
        <f>INDEX(Summary!$N$23:$N$32,MATCH(M463/1000,Summary!$M$23:$M$32,-1))</f>
        <v>#N/A</v>
      </c>
      <c r="O463" s="77" t="e">
        <f>INDEX(Summary!$O$23:$O$32,MATCH(M463/1000,Summary!$M$23:$M$32,-1))</f>
        <v>#N/A</v>
      </c>
    </row>
    <row r="464" spans="13:15" x14ac:dyDescent="0.2">
      <c r="M464" s="51">
        <v>429</v>
      </c>
      <c r="N464" s="73" t="e">
        <f>INDEX(Summary!$N$23:$N$32,MATCH(M464/1000,Summary!$M$23:$M$32,-1))</f>
        <v>#N/A</v>
      </c>
      <c r="O464" s="77" t="e">
        <f>INDEX(Summary!$O$23:$O$32,MATCH(M464/1000,Summary!$M$23:$M$32,-1))</f>
        <v>#N/A</v>
      </c>
    </row>
    <row r="465" spans="13:15" x14ac:dyDescent="0.2">
      <c r="M465" s="51">
        <v>430</v>
      </c>
      <c r="N465" s="73" t="e">
        <f>INDEX(Summary!$N$23:$N$32,MATCH(M465/1000,Summary!$M$23:$M$32,-1))</f>
        <v>#N/A</v>
      </c>
      <c r="O465" s="77" t="e">
        <f>INDEX(Summary!$O$23:$O$32,MATCH(M465/1000,Summary!$M$23:$M$32,-1))</f>
        <v>#N/A</v>
      </c>
    </row>
    <row r="466" spans="13:15" x14ac:dyDescent="0.2">
      <c r="M466" s="51">
        <v>431</v>
      </c>
      <c r="N466" s="73" t="e">
        <f>INDEX(Summary!$N$23:$N$32,MATCH(M466/1000,Summary!$M$23:$M$32,-1))</f>
        <v>#N/A</v>
      </c>
      <c r="O466" s="77" t="e">
        <f>INDEX(Summary!$O$23:$O$32,MATCH(M466/1000,Summary!$M$23:$M$32,-1))</f>
        <v>#N/A</v>
      </c>
    </row>
    <row r="467" spans="13:15" x14ac:dyDescent="0.2">
      <c r="M467" s="51">
        <v>432</v>
      </c>
      <c r="N467" s="73" t="e">
        <f>INDEX(Summary!$N$23:$N$32,MATCH(M467/1000,Summary!$M$23:$M$32,-1))</f>
        <v>#N/A</v>
      </c>
      <c r="O467" s="77" t="e">
        <f>INDEX(Summary!$O$23:$O$32,MATCH(M467/1000,Summary!$M$23:$M$32,-1))</f>
        <v>#N/A</v>
      </c>
    </row>
    <row r="468" spans="13:15" x14ac:dyDescent="0.2">
      <c r="M468" s="51">
        <v>433</v>
      </c>
      <c r="N468" s="73" t="e">
        <f>INDEX(Summary!$N$23:$N$32,MATCH(M468/1000,Summary!$M$23:$M$32,-1))</f>
        <v>#N/A</v>
      </c>
      <c r="O468" s="77" t="e">
        <f>INDEX(Summary!$O$23:$O$32,MATCH(M468/1000,Summary!$M$23:$M$32,-1))</f>
        <v>#N/A</v>
      </c>
    </row>
    <row r="469" spans="13:15" x14ac:dyDescent="0.2">
      <c r="M469" s="51">
        <v>434</v>
      </c>
      <c r="N469" s="73" t="e">
        <f>INDEX(Summary!$N$23:$N$32,MATCH(M469/1000,Summary!$M$23:$M$32,-1))</f>
        <v>#N/A</v>
      </c>
      <c r="O469" s="77" t="e">
        <f>INDEX(Summary!$O$23:$O$32,MATCH(M469/1000,Summary!$M$23:$M$32,-1))</f>
        <v>#N/A</v>
      </c>
    </row>
    <row r="470" spans="13:15" x14ac:dyDescent="0.2">
      <c r="M470" s="51">
        <v>435</v>
      </c>
      <c r="N470" s="73" t="e">
        <f>INDEX(Summary!$N$23:$N$32,MATCH(M470/1000,Summary!$M$23:$M$32,-1))</f>
        <v>#N/A</v>
      </c>
      <c r="O470" s="77" t="e">
        <f>INDEX(Summary!$O$23:$O$32,MATCH(M470/1000,Summary!$M$23:$M$32,-1))</f>
        <v>#N/A</v>
      </c>
    </row>
    <row r="471" spans="13:15" x14ac:dyDescent="0.2">
      <c r="M471" s="51">
        <v>436</v>
      </c>
      <c r="N471" s="73" t="e">
        <f>INDEX(Summary!$N$23:$N$32,MATCH(M471/1000,Summary!$M$23:$M$32,-1))</f>
        <v>#N/A</v>
      </c>
      <c r="O471" s="77" t="e">
        <f>INDEX(Summary!$O$23:$O$32,MATCH(M471/1000,Summary!$M$23:$M$32,-1))</f>
        <v>#N/A</v>
      </c>
    </row>
    <row r="472" spans="13:15" x14ac:dyDescent="0.2">
      <c r="M472" s="51">
        <v>437</v>
      </c>
      <c r="N472" s="73" t="e">
        <f>INDEX(Summary!$N$23:$N$32,MATCH(M472/1000,Summary!$M$23:$M$32,-1))</f>
        <v>#N/A</v>
      </c>
      <c r="O472" s="77" t="e">
        <f>INDEX(Summary!$O$23:$O$32,MATCH(M472/1000,Summary!$M$23:$M$32,-1))</f>
        <v>#N/A</v>
      </c>
    </row>
    <row r="473" spans="13:15" x14ac:dyDescent="0.2">
      <c r="M473" s="51">
        <v>438</v>
      </c>
      <c r="N473" s="73" t="e">
        <f>INDEX(Summary!$N$23:$N$32,MATCH(M473/1000,Summary!$M$23:$M$32,-1))</f>
        <v>#N/A</v>
      </c>
      <c r="O473" s="77" t="e">
        <f>INDEX(Summary!$O$23:$O$32,MATCH(M473/1000,Summary!$M$23:$M$32,-1))</f>
        <v>#N/A</v>
      </c>
    </row>
    <row r="474" spans="13:15" x14ac:dyDescent="0.2">
      <c r="M474" s="51">
        <v>439</v>
      </c>
      <c r="N474" s="73" t="e">
        <f>INDEX(Summary!$N$23:$N$32,MATCH(M474/1000,Summary!$M$23:$M$32,-1))</f>
        <v>#N/A</v>
      </c>
      <c r="O474" s="77" t="e">
        <f>INDEX(Summary!$O$23:$O$32,MATCH(M474/1000,Summary!$M$23:$M$32,-1))</f>
        <v>#N/A</v>
      </c>
    </row>
    <row r="475" spans="13:15" x14ac:dyDescent="0.2">
      <c r="M475" s="51">
        <v>440</v>
      </c>
      <c r="N475" s="73" t="e">
        <f>INDEX(Summary!$N$23:$N$32,MATCH(M475/1000,Summary!$M$23:$M$32,-1))</f>
        <v>#N/A</v>
      </c>
      <c r="O475" s="77" t="e">
        <f>INDEX(Summary!$O$23:$O$32,MATCH(M475/1000,Summary!$M$23:$M$32,-1))</f>
        <v>#N/A</v>
      </c>
    </row>
    <row r="476" spans="13:15" x14ac:dyDescent="0.2">
      <c r="M476" s="51">
        <v>441</v>
      </c>
      <c r="N476" s="73" t="e">
        <f>INDEX(Summary!$N$23:$N$32,MATCH(M476/1000,Summary!$M$23:$M$32,-1))</f>
        <v>#N/A</v>
      </c>
      <c r="O476" s="77" t="e">
        <f>INDEX(Summary!$O$23:$O$32,MATCH(M476/1000,Summary!$M$23:$M$32,-1))</f>
        <v>#N/A</v>
      </c>
    </row>
    <row r="477" spans="13:15" x14ac:dyDescent="0.2">
      <c r="M477" s="51">
        <v>442</v>
      </c>
      <c r="N477" s="73" t="e">
        <f>INDEX(Summary!$N$23:$N$32,MATCH(M477/1000,Summary!$M$23:$M$32,-1))</f>
        <v>#N/A</v>
      </c>
      <c r="O477" s="77" t="e">
        <f>INDEX(Summary!$O$23:$O$32,MATCH(M477/1000,Summary!$M$23:$M$32,-1))</f>
        <v>#N/A</v>
      </c>
    </row>
    <row r="478" spans="13:15" x14ac:dyDescent="0.2">
      <c r="M478" s="51">
        <v>443</v>
      </c>
      <c r="N478" s="73" t="e">
        <f>INDEX(Summary!$N$23:$N$32,MATCH(M478/1000,Summary!$M$23:$M$32,-1))</f>
        <v>#N/A</v>
      </c>
      <c r="O478" s="77" t="e">
        <f>INDEX(Summary!$O$23:$O$32,MATCH(M478/1000,Summary!$M$23:$M$32,-1))</f>
        <v>#N/A</v>
      </c>
    </row>
    <row r="479" spans="13:15" x14ac:dyDescent="0.2">
      <c r="M479" s="51">
        <v>444</v>
      </c>
      <c r="N479" s="73" t="e">
        <f>INDEX(Summary!$N$23:$N$32,MATCH(M479/1000,Summary!$M$23:$M$32,-1))</f>
        <v>#N/A</v>
      </c>
      <c r="O479" s="77" t="e">
        <f>INDEX(Summary!$O$23:$O$32,MATCH(M479/1000,Summary!$M$23:$M$32,-1))</f>
        <v>#N/A</v>
      </c>
    </row>
    <row r="480" spans="13:15" x14ac:dyDescent="0.2">
      <c r="M480" s="51">
        <v>445</v>
      </c>
      <c r="N480" s="73" t="e">
        <f>INDEX(Summary!$N$23:$N$32,MATCH(M480/1000,Summary!$M$23:$M$32,-1))</f>
        <v>#N/A</v>
      </c>
      <c r="O480" s="77" t="e">
        <f>INDEX(Summary!$O$23:$O$32,MATCH(M480/1000,Summary!$M$23:$M$32,-1))</f>
        <v>#N/A</v>
      </c>
    </row>
    <row r="481" spans="13:15" x14ac:dyDescent="0.2">
      <c r="M481" s="51">
        <v>446</v>
      </c>
      <c r="N481" s="73" t="e">
        <f>INDEX(Summary!$N$23:$N$32,MATCH(M481/1000,Summary!$M$23:$M$32,-1))</f>
        <v>#N/A</v>
      </c>
      <c r="O481" s="77" t="e">
        <f>INDEX(Summary!$O$23:$O$32,MATCH(M481/1000,Summary!$M$23:$M$32,-1))</f>
        <v>#N/A</v>
      </c>
    </row>
    <row r="482" spans="13:15" x14ac:dyDescent="0.2">
      <c r="M482" s="51">
        <v>447</v>
      </c>
      <c r="N482" s="73" t="e">
        <f>INDEX(Summary!$N$23:$N$32,MATCH(M482/1000,Summary!$M$23:$M$32,-1))</f>
        <v>#N/A</v>
      </c>
      <c r="O482" s="77" t="e">
        <f>INDEX(Summary!$O$23:$O$32,MATCH(M482/1000,Summary!$M$23:$M$32,-1))</f>
        <v>#N/A</v>
      </c>
    </row>
    <row r="483" spans="13:15" x14ac:dyDescent="0.2">
      <c r="M483" s="51">
        <v>448</v>
      </c>
      <c r="N483" s="73" t="e">
        <f>INDEX(Summary!$N$23:$N$32,MATCH(M483/1000,Summary!$M$23:$M$32,-1))</f>
        <v>#N/A</v>
      </c>
      <c r="O483" s="77" t="e">
        <f>INDEX(Summary!$O$23:$O$32,MATCH(M483/1000,Summary!$M$23:$M$32,-1))</f>
        <v>#N/A</v>
      </c>
    </row>
    <row r="484" spans="13:15" x14ac:dyDescent="0.2">
      <c r="M484" s="51">
        <v>449</v>
      </c>
      <c r="N484" s="73" t="e">
        <f>INDEX(Summary!$N$23:$N$32,MATCH(M484/1000,Summary!$M$23:$M$32,-1))</f>
        <v>#N/A</v>
      </c>
      <c r="O484" s="77" t="e">
        <f>INDEX(Summary!$O$23:$O$32,MATCH(M484/1000,Summary!$M$23:$M$32,-1))</f>
        <v>#N/A</v>
      </c>
    </row>
    <row r="485" spans="13:15" x14ac:dyDescent="0.2">
      <c r="M485" s="51">
        <v>450</v>
      </c>
      <c r="N485" s="73" t="e">
        <f>INDEX(Summary!$N$23:$N$32,MATCH(M485/1000,Summary!$M$23:$M$32,-1))</f>
        <v>#N/A</v>
      </c>
      <c r="O485" s="77" t="e">
        <f>INDEX(Summary!$O$23:$O$32,MATCH(M485/1000,Summary!$M$23:$M$32,-1))</f>
        <v>#N/A</v>
      </c>
    </row>
    <row r="486" spans="13:15" x14ac:dyDescent="0.2">
      <c r="M486" s="51">
        <v>451</v>
      </c>
      <c r="N486" s="73" t="e">
        <f>INDEX(Summary!$N$23:$N$32,MATCH(M486/1000,Summary!$M$23:$M$32,-1))</f>
        <v>#N/A</v>
      </c>
      <c r="O486" s="77" t="e">
        <f>INDEX(Summary!$O$23:$O$32,MATCH(M486/1000,Summary!$M$23:$M$32,-1))</f>
        <v>#N/A</v>
      </c>
    </row>
    <row r="487" spans="13:15" x14ac:dyDescent="0.2">
      <c r="M487" s="51">
        <v>452</v>
      </c>
      <c r="N487" s="73" t="e">
        <f>INDEX(Summary!$N$23:$N$32,MATCH(M487/1000,Summary!$M$23:$M$32,-1))</f>
        <v>#N/A</v>
      </c>
      <c r="O487" s="77" t="e">
        <f>INDEX(Summary!$O$23:$O$32,MATCH(M487/1000,Summary!$M$23:$M$32,-1))</f>
        <v>#N/A</v>
      </c>
    </row>
    <row r="488" spans="13:15" x14ac:dyDescent="0.2">
      <c r="M488" s="51">
        <v>453</v>
      </c>
      <c r="N488" s="73" t="e">
        <f>INDEX(Summary!$N$23:$N$32,MATCH(M488/1000,Summary!$M$23:$M$32,-1))</f>
        <v>#N/A</v>
      </c>
      <c r="O488" s="77" t="e">
        <f>INDEX(Summary!$O$23:$O$32,MATCH(M488/1000,Summary!$M$23:$M$32,-1))</f>
        <v>#N/A</v>
      </c>
    </row>
    <row r="489" spans="13:15" x14ac:dyDescent="0.2">
      <c r="M489" s="51">
        <v>454</v>
      </c>
      <c r="N489" s="73" t="e">
        <f>INDEX(Summary!$N$23:$N$32,MATCH(M489/1000,Summary!$M$23:$M$32,-1))</f>
        <v>#N/A</v>
      </c>
      <c r="O489" s="77" t="e">
        <f>INDEX(Summary!$O$23:$O$32,MATCH(M489/1000,Summary!$M$23:$M$32,-1))</f>
        <v>#N/A</v>
      </c>
    </row>
    <row r="490" spans="13:15" x14ac:dyDescent="0.2">
      <c r="M490" s="51">
        <v>455</v>
      </c>
      <c r="N490" s="73" t="e">
        <f>INDEX(Summary!$N$23:$N$32,MATCH(M490/1000,Summary!$M$23:$M$32,-1))</f>
        <v>#N/A</v>
      </c>
      <c r="O490" s="77" t="e">
        <f>INDEX(Summary!$O$23:$O$32,MATCH(M490/1000,Summary!$M$23:$M$32,-1))</f>
        <v>#N/A</v>
      </c>
    </row>
    <row r="491" spans="13:15" x14ac:dyDescent="0.2">
      <c r="M491" s="51">
        <v>456</v>
      </c>
      <c r="N491" s="73" t="e">
        <f>INDEX(Summary!$N$23:$N$32,MATCH(M491/1000,Summary!$M$23:$M$32,-1))</f>
        <v>#N/A</v>
      </c>
      <c r="O491" s="77" t="e">
        <f>INDEX(Summary!$O$23:$O$32,MATCH(M491/1000,Summary!$M$23:$M$32,-1))</f>
        <v>#N/A</v>
      </c>
    </row>
    <row r="492" spans="13:15" x14ac:dyDescent="0.2">
      <c r="M492" s="51">
        <v>457</v>
      </c>
      <c r="N492" s="73" t="e">
        <f>INDEX(Summary!$N$23:$N$32,MATCH(M492/1000,Summary!$M$23:$M$32,-1))</f>
        <v>#N/A</v>
      </c>
      <c r="O492" s="77" t="e">
        <f>INDEX(Summary!$O$23:$O$32,MATCH(M492/1000,Summary!$M$23:$M$32,-1))</f>
        <v>#N/A</v>
      </c>
    </row>
    <row r="493" spans="13:15" x14ac:dyDescent="0.2">
      <c r="M493" s="51">
        <v>458</v>
      </c>
      <c r="N493" s="73" t="e">
        <f>INDEX(Summary!$N$23:$N$32,MATCH(M493/1000,Summary!$M$23:$M$32,-1))</f>
        <v>#N/A</v>
      </c>
      <c r="O493" s="77" t="e">
        <f>INDEX(Summary!$O$23:$O$32,MATCH(M493/1000,Summary!$M$23:$M$32,-1))</f>
        <v>#N/A</v>
      </c>
    </row>
    <row r="494" spans="13:15" x14ac:dyDescent="0.2">
      <c r="M494" s="51">
        <v>459</v>
      </c>
      <c r="N494" s="73" t="e">
        <f>INDEX(Summary!$N$23:$N$32,MATCH(M494/1000,Summary!$M$23:$M$32,-1))</f>
        <v>#N/A</v>
      </c>
      <c r="O494" s="77" t="e">
        <f>INDEX(Summary!$O$23:$O$32,MATCH(M494/1000,Summary!$M$23:$M$32,-1))</f>
        <v>#N/A</v>
      </c>
    </row>
    <row r="495" spans="13:15" x14ac:dyDescent="0.2">
      <c r="M495" s="51">
        <v>460</v>
      </c>
      <c r="N495" s="73" t="e">
        <f>INDEX(Summary!$N$23:$N$32,MATCH(M495/1000,Summary!$M$23:$M$32,-1))</f>
        <v>#N/A</v>
      </c>
      <c r="O495" s="77" t="e">
        <f>INDEX(Summary!$O$23:$O$32,MATCH(M495/1000,Summary!$M$23:$M$32,-1))</f>
        <v>#N/A</v>
      </c>
    </row>
    <row r="496" spans="13:15" x14ac:dyDescent="0.2">
      <c r="M496" s="51">
        <v>461</v>
      </c>
      <c r="N496" s="73" t="e">
        <f>INDEX(Summary!$N$23:$N$32,MATCH(M496/1000,Summary!$M$23:$M$32,-1))</f>
        <v>#N/A</v>
      </c>
      <c r="O496" s="77" t="e">
        <f>INDEX(Summary!$O$23:$O$32,MATCH(M496/1000,Summary!$M$23:$M$32,-1))</f>
        <v>#N/A</v>
      </c>
    </row>
    <row r="497" spans="13:15" x14ac:dyDescent="0.2">
      <c r="M497" s="51">
        <v>462</v>
      </c>
      <c r="N497" s="73" t="e">
        <f>INDEX(Summary!$N$23:$N$32,MATCH(M497/1000,Summary!$M$23:$M$32,-1))</f>
        <v>#N/A</v>
      </c>
      <c r="O497" s="77" t="e">
        <f>INDEX(Summary!$O$23:$O$32,MATCH(M497/1000,Summary!$M$23:$M$32,-1))</f>
        <v>#N/A</v>
      </c>
    </row>
    <row r="498" spans="13:15" x14ac:dyDescent="0.2">
      <c r="M498" s="51">
        <v>463</v>
      </c>
      <c r="N498" s="73" t="e">
        <f>INDEX(Summary!$N$23:$N$32,MATCH(M498/1000,Summary!$M$23:$M$32,-1))</f>
        <v>#N/A</v>
      </c>
      <c r="O498" s="77" t="e">
        <f>INDEX(Summary!$O$23:$O$32,MATCH(M498/1000,Summary!$M$23:$M$32,-1))</f>
        <v>#N/A</v>
      </c>
    </row>
    <row r="499" spans="13:15" x14ac:dyDescent="0.2">
      <c r="M499" s="51">
        <v>464</v>
      </c>
      <c r="N499" s="73" t="e">
        <f>INDEX(Summary!$N$23:$N$32,MATCH(M499/1000,Summary!$M$23:$M$32,-1))</f>
        <v>#N/A</v>
      </c>
      <c r="O499" s="77" t="e">
        <f>INDEX(Summary!$O$23:$O$32,MATCH(M499/1000,Summary!$M$23:$M$32,-1))</f>
        <v>#N/A</v>
      </c>
    </row>
    <row r="500" spans="13:15" x14ac:dyDescent="0.2">
      <c r="M500" s="51">
        <v>465</v>
      </c>
      <c r="N500" s="73" t="e">
        <f>INDEX(Summary!$N$23:$N$32,MATCH(M500/1000,Summary!$M$23:$M$32,-1))</f>
        <v>#N/A</v>
      </c>
      <c r="O500" s="77" t="e">
        <f>INDEX(Summary!$O$23:$O$32,MATCH(M500/1000,Summary!$M$23:$M$32,-1))</f>
        <v>#N/A</v>
      </c>
    </row>
    <row r="501" spans="13:15" x14ac:dyDescent="0.2">
      <c r="M501" s="51">
        <v>466</v>
      </c>
      <c r="N501" s="73" t="e">
        <f>INDEX(Summary!$N$23:$N$32,MATCH(M501/1000,Summary!$M$23:$M$32,-1))</f>
        <v>#N/A</v>
      </c>
      <c r="O501" s="77" t="e">
        <f>INDEX(Summary!$O$23:$O$32,MATCH(M501/1000,Summary!$M$23:$M$32,-1))</f>
        <v>#N/A</v>
      </c>
    </row>
    <row r="502" spans="13:15" x14ac:dyDescent="0.2">
      <c r="M502" s="51">
        <v>467</v>
      </c>
      <c r="N502" s="73" t="e">
        <f>INDEX(Summary!$N$23:$N$32,MATCH(M502/1000,Summary!$M$23:$M$32,-1))</f>
        <v>#N/A</v>
      </c>
      <c r="O502" s="77" t="e">
        <f>INDEX(Summary!$O$23:$O$32,MATCH(M502/1000,Summary!$M$23:$M$32,-1))</f>
        <v>#N/A</v>
      </c>
    </row>
    <row r="503" spans="13:15" x14ac:dyDescent="0.2">
      <c r="M503" s="51">
        <v>468</v>
      </c>
      <c r="N503" s="73" t="e">
        <f>INDEX(Summary!$N$23:$N$32,MATCH(M503/1000,Summary!$M$23:$M$32,-1))</f>
        <v>#N/A</v>
      </c>
      <c r="O503" s="77" t="e">
        <f>INDEX(Summary!$O$23:$O$32,MATCH(M503/1000,Summary!$M$23:$M$32,-1))</f>
        <v>#N/A</v>
      </c>
    </row>
    <row r="504" spans="13:15" x14ac:dyDescent="0.2">
      <c r="M504" s="51">
        <v>469</v>
      </c>
      <c r="N504" s="73" t="e">
        <f>INDEX(Summary!$N$23:$N$32,MATCH(M504/1000,Summary!$M$23:$M$32,-1))</f>
        <v>#N/A</v>
      </c>
      <c r="O504" s="77" t="e">
        <f>INDEX(Summary!$O$23:$O$32,MATCH(M504/1000,Summary!$M$23:$M$32,-1))</f>
        <v>#N/A</v>
      </c>
    </row>
    <row r="505" spans="13:15" x14ac:dyDescent="0.2">
      <c r="M505" s="51">
        <v>470</v>
      </c>
      <c r="N505" s="73" t="e">
        <f>INDEX(Summary!$N$23:$N$32,MATCH(M505/1000,Summary!$M$23:$M$32,-1))</f>
        <v>#N/A</v>
      </c>
      <c r="O505" s="77" t="e">
        <f>INDEX(Summary!$O$23:$O$32,MATCH(M505/1000,Summary!$M$23:$M$32,-1))</f>
        <v>#N/A</v>
      </c>
    </row>
    <row r="506" spans="13:15" x14ac:dyDescent="0.2">
      <c r="M506" s="51">
        <v>471</v>
      </c>
      <c r="N506" s="73" t="e">
        <f>INDEX(Summary!$N$23:$N$32,MATCH(M506/1000,Summary!$M$23:$M$32,-1))</f>
        <v>#N/A</v>
      </c>
      <c r="O506" s="77" t="e">
        <f>INDEX(Summary!$O$23:$O$32,MATCH(M506/1000,Summary!$M$23:$M$32,-1))</f>
        <v>#N/A</v>
      </c>
    </row>
    <row r="507" spans="13:15" x14ac:dyDescent="0.2">
      <c r="M507" s="51">
        <v>472</v>
      </c>
      <c r="N507" s="73" t="e">
        <f>INDEX(Summary!$N$23:$N$32,MATCH(M507/1000,Summary!$M$23:$M$32,-1))</f>
        <v>#N/A</v>
      </c>
      <c r="O507" s="77" t="e">
        <f>INDEX(Summary!$O$23:$O$32,MATCH(M507/1000,Summary!$M$23:$M$32,-1))</f>
        <v>#N/A</v>
      </c>
    </row>
    <row r="508" spans="13:15" x14ac:dyDescent="0.2">
      <c r="M508" s="51">
        <v>473</v>
      </c>
      <c r="N508" s="73" t="e">
        <f>INDEX(Summary!$N$23:$N$32,MATCH(M508/1000,Summary!$M$23:$M$32,-1))</f>
        <v>#N/A</v>
      </c>
      <c r="O508" s="77" t="e">
        <f>INDEX(Summary!$O$23:$O$32,MATCH(M508/1000,Summary!$M$23:$M$32,-1))</f>
        <v>#N/A</v>
      </c>
    </row>
    <row r="509" spans="13:15" x14ac:dyDescent="0.2">
      <c r="M509" s="51">
        <v>474</v>
      </c>
      <c r="N509" s="73" t="e">
        <f>INDEX(Summary!$N$23:$N$32,MATCH(M509/1000,Summary!$M$23:$M$32,-1))</f>
        <v>#N/A</v>
      </c>
      <c r="O509" s="77" t="e">
        <f>INDEX(Summary!$O$23:$O$32,MATCH(M509/1000,Summary!$M$23:$M$32,-1))</f>
        <v>#N/A</v>
      </c>
    </row>
    <row r="510" spans="13:15" x14ac:dyDescent="0.2">
      <c r="M510" s="51">
        <v>475</v>
      </c>
      <c r="N510" s="73" t="e">
        <f>INDEX(Summary!$N$23:$N$32,MATCH(M510/1000,Summary!$M$23:$M$32,-1))</f>
        <v>#N/A</v>
      </c>
      <c r="O510" s="77" t="e">
        <f>INDEX(Summary!$O$23:$O$32,MATCH(M510/1000,Summary!$M$23:$M$32,-1))</f>
        <v>#N/A</v>
      </c>
    </row>
    <row r="511" spans="13:15" x14ac:dyDescent="0.2">
      <c r="M511" s="51">
        <v>476</v>
      </c>
      <c r="N511" s="73" t="e">
        <f>INDEX(Summary!$N$23:$N$32,MATCH(M511/1000,Summary!$M$23:$M$32,-1))</f>
        <v>#N/A</v>
      </c>
      <c r="O511" s="77" t="e">
        <f>INDEX(Summary!$O$23:$O$32,MATCH(M511/1000,Summary!$M$23:$M$32,-1))</f>
        <v>#N/A</v>
      </c>
    </row>
    <row r="512" spans="13:15" x14ac:dyDescent="0.2">
      <c r="M512" s="51">
        <v>477</v>
      </c>
      <c r="N512" s="73" t="e">
        <f>INDEX(Summary!$N$23:$N$32,MATCH(M512/1000,Summary!$M$23:$M$32,-1))</f>
        <v>#N/A</v>
      </c>
      <c r="O512" s="77" t="e">
        <f>INDEX(Summary!$O$23:$O$32,MATCH(M512/1000,Summary!$M$23:$M$32,-1))</f>
        <v>#N/A</v>
      </c>
    </row>
    <row r="513" spans="13:15" x14ac:dyDescent="0.2">
      <c r="M513" s="51">
        <v>478</v>
      </c>
      <c r="N513" s="73" t="e">
        <f>INDEX(Summary!$N$23:$N$32,MATCH(M513/1000,Summary!$M$23:$M$32,-1))</f>
        <v>#N/A</v>
      </c>
      <c r="O513" s="77" t="e">
        <f>INDEX(Summary!$O$23:$O$32,MATCH(M513/1000,Summary!$M$23:$M$32,-1))</f>
        <v>#N/A</v>
      </c>
    </row>
    <row r="514" spans="13:15" x14ac:dyDescent="0.2">
      <c r="M514" s="51">
        <v>479</v>
      </c>
      <c r="N514" s="73" t="e">
        <f>INDEX(Summary!$N$23:$N$32,MATCH(M514/1000,Summary!$M$23:$M$32,-1))</f>
        <v>#N/A</v>
      </c>
      <c r="O514" s="77" t="e">
        <f>INDEX(Summary!$O$23:$O$32,MATCH(M514/1000,Summary!$M$23:$M$32,-1))</f>
        <v>#N/A</v>
      </c>
    </row>
    <row r="515" spans="13:15" x14ac:dyDescent="0.2">
      <c r="M515" s="51">
        <v>480</v>
      </c>
      <c r="N515" s="73" t="e">
        <f>INDEX(Summary!$N$23:$N$32,MATCH(M515/1000,Summary!$M$23:$M$32,-1))</f>
        <v>#N/A</v>
      </c>
      <c r="O515" s="77" t="e">
        <f>INDEX(Summary!$O$23:$O$32,MATCH(M515/1000,Summary!$M$23:$M$32,-1))</f>
        <v>#N/A</v>
      </c>
    </row>
    <row r="516" spans="13:15" x14ac:dyDescent="0.2">
      <c r="M516" s="51">
        <v>481</v>
      </c>
      <c r="N516" s="73" t="e">
        <f>INDEX(Summary!$N$23:$N$32,MATCH(M516/1000,Summary!$M$23:$M$32,-1))</f>
        <v>#N/A</v>
      </c>
      <c r="O516" s="77" t="e">
        <f>INDEX(Summary!$O$23:$O$32,MATCH(M516/1000,Summary!$M$23:$M$32,-1))</f>
        <v>#N/A</v>
      </c>
    </row>
    <row r="517" spans="13:15" x14ac:dyDescent="0.2">
      <c r="M517" s="51">
        <v>482</v>
      </c>
      <c r="N517" s="73" t="e">
        <f>INDEX(Summary!$N$23:$N$32,MATCH(M517/1000,Summary!$M$23:$M$32,-1))</f>
        <v>#N/A</v>
      </c>
      <c r="O517" s="77" t="e">
        <f>INDEX(Summary!$O$23:$O$32,MATCH(M517/1000,Summary!$M$23:$M$32,-1))</f>
        <v>#N/A</v>
      </c>
    </row>
    <row r="518" spans="13:15" x14ac:dyDescent="0.2">
      <c r="M518" s="51">
        <v>483</v>
      </c>
      <c r="N518" s="73" t="e">
        <f>INDEX(Summary!$N$23:$N$32,MATCH(M518/1000,Summary!$M$23:$M$32,-1))</f>
        <v>#N/A</v>
      </c>
      <c r="O518" s="77" t="e">
        <f>INDEX(Summary!$O$23:$O$32,MATCH(M518/1000,Summary!$M$23:$M$32,-1))</f>
        <v>#N/A</v>
      </c>
    </row>
    <row r="519" spans="13:15" x14ac:dyDescent="0.2">
      <c r="M519" s="51">
        <v>484</v>
      </c>
      <c r="N519" s="73" t="e">
        <f>INDEX(Summary!$N$23:$N$32,MATCH(M519/1000,Summary!$M$23:$M$32,-1))</f>
        <v>#N/A</v>
      </c>
      <c r="O519" s="77" t="e">
        <f>INDEX(Summary!$O$23:$O$32,MATCH(M519/1000,Summary!$M$23:$M$32,-1))</f>
        <v>#N/A</v>
      </c>
    </row>
    <row r="520" spans="13:15" x14ac:dyDescent="0.2">
      <c r="M520" s="51">
        <v>485</v>
      </c>
      <c r="N520" s="73" t="e">
        <f>INDEX(Summary!$N$23:$N$32,MATCH(M520/1000,Summary!$M$23:$M$32,-1))</f>
        <v>#N/A</v>
      </c>
      <c r="O520" s="77" t="e">
        <f>INDEX(Summary!$O$23:$O$32,MATCH(M520/1000,Summary!$M$23:$M$32,-1))</f>
        <v>#N/A</v>
      </c>
    </row>
    <row r="521" spans="13:15" x14ac:dyDescent="0.2">
      <c r="M521" s="51">
        <v>486</v>
      </c>
      <c r="N521" s="73" t="e">
        <f>INDEX(Summary!$N$23:$N$32,MATCH(M521/1000,Summary!$M$23:$M$32,-1))</f>
        <v>#N/A</v>
      </c>
      <c r="O521" s="77" t="e">
        <f>INDEX(Summary!$O$23:$O$32,MATCH(M521/1000,Summary!$M$23:$M$32,-1))</f>
        <v>#N/A</v>
      </c>
    </row>
    <row r="522" spans="13:15" x14ac:dyDescent="0.2">
      <c r="M522" s="51">
        <v>487</v>
      </c>
      <c r="N522" s="73" t="e">
        <f>INDEX(Summary!$N$23:$N$32,MATCH(M522/1000,Summary!$M$23:$M$32,-1))</f>
        <v>#N/A</v>
      </c>
      <c r="O522" s="77" t="e">
        <f>INDEX(Summary!$O$23:$O$32,MATCH(M522/1000,Summary!$M$23:$M$32,-1))</f>
        <v>#N/A</v>
      </c>
    </row>
    <row r="523" spans="13:15" x14ac:dyDescent="0.2">
      <c r="M523" s="51">
        <v>488</v>
      </c>
      <c r="N523" s="73" t="e">
        <f>INDEX(Summary!$N$23:$N$32,MATCH(M523/1000,Summary!$M$23:$M$32,-1))</f>
        <v>#N/A</v>
      </c>
      <c r="O523" s="77" t="e">
        <f>INDEX(Summary!$O$23:$O$32,MATCH(M523/1000,Summary!$M$23:$M$32,-1))</f>
        <v>#N/A</v>
      </c>
    </row>
    <row r="524" spans="13:15" x14ac:dyDescent="0.2">
      <c r="M524" s="51">
        <v>489</v>
      </c>
      <c r="N524" s="73" t="e">
        <f>INDEX(Summary!$N$23:$N$32,MATCH(M524/1000,Summary!$M$23:$M$32,-1))</f>
        <v>#N/A</v>
      </c>
      <c r="O524" s="77" t="e">
        <f>INDEX(Summary!$O$23:$O$32,MATCH(M524/1000,Summary!$M$23:$M$32,-1))</f>
        <v>#N/A</v>
      </c>
    </row>
    <row r="525" spans="13:15" x14ac:dyDescent="0.2">
      <c r="M525" s="51">
        <v>490</v>
      </c>
      <c r="N525" s="73" t="e">
        <f>INDEX(Summary!$N$23:$N$32,MATCH(M525/1000,Summary!$M$23:$M$32,-1))</f>
        <v>#N/A</v>
      </c>
      <c r="O525" s="77" t="e">
        <f>INDEX(Summary!$O$23:$O$32,MATCH(M525/1000,Summary!$M$23:$M$32,-1))</f>
        <v>#N/A</v>
      </c>
    </row>
    <row r="526" spans="13:15" x14ac:dyDescent="0.2">
      <c r="M526" s="51">
        <v>491</v>
      </c>
      <c r="N526" s="73" t="e">
        <f>INDEX(Summary!$N$23:$N$32,MATCH(M526/1000,Summary!$M$23:$M$32,-1))</f>
        <v>#N/A</v>
      </c>
      <c r="O526" s="77" t="e">
        <f>INDEX(Summary!$O$23:$O$32,MATCH(M526/1000,Summary!$M$23:$M$32,-1))</f>
        <v>#N/A</v>
      </c>
    </row>
    <row r="527" spans="13:15" x14ac:dyDescent="0.2">
      <c r="M527" s="51">
        <v>492</v>
      </c>
      <c r="N527" s="73" t="e">
        <f>INDEX(Summary!$N$23:$N$32,MATCH(M527/1000,Summary!$M$23:$M$32,-1))</f>
        <v>#N/A</v>
      </c>
      <c r="O527" s="77" t="e">
        <f>INDEX(Summary!$O$23:$O$32,MATCH(M527/1000,Summary!$M$23:$M$32,-1))</f>
        <v>#N/A</v>
      </c>
    </row>
    <row r="528" spans="13:15" x14ac:dyDescent="0.2">
      <c r="M528" s="51">
        <v>493</v>
      </c>
      <c r="N528" s="73" t="e">
        <f>INDEX(Summary!$N$23:$N$32,MATCH(M528/1000,Summary!$M$23:$M$32,-1))</f>
        <v>#N/A</v>
      </c>
      <c r="O528" s="77" t="e">
        <f>INDEX(Summary!$O$23:$O$32,MATCH(M528/1000,Summary!$M$23:$M$32,-1))</f>
        <v>#N/A</v>
      </c>
    </row>
    <row r="529" spans="13:15" x14ac:dyDescent="0.2">
      <c r="M529" s="51">
        <v>494</v>
      </c>
      <c r="N529" s="73" t="e">
        <f>INDEX(Summary!$N$23:$N$32,MATCH(M529/1000,Summary!$M$23:$M$32,-1))</f>
        <v>#N/A</v>
      </c>
      <c r="O529" s="77" t="e">
        <f>INDEX(Summary!$O$23:$O$32,MATCH(M529/1000,Summary!$M$23:$M$32,-1))</f>
        <v>#N/A</v>
      </c>
    </row>
    <row r="530" spans="13:15" x14ac:dyDescent="0.2">
      <c r="M530" s="51">
        <v>495</v>
      </c>
      <c r="N530" s="73" t="e">
        <f>INDEX(Summary!$N$23:$N$32,MATCH(M530/1000,Summary!$M$23:$M$32,-1))</f>
        <v>#N/A</v>
      </c>
      <c r="O530" s="77" t="e">
        <f>INDEX(Summary!$O$23:$O$32,MATCH(M530/1000,Summary!$M$23:$M$32,-1))</f>
        <v>#N/A</v>
      </c>
    </row>
    <row r="531" spans="13:15" x14ac:dyDescent="0.2">
      <c r="M531" s="51">
        <v>496</v>
      </c>
      <c r="N531" s="73" t="e">
        <f>INDEX(Summary!$N$23:$N$32,MATCH(M531/1000,Summary!$M$23:$M$32,-1))</f>
        <v>#N/A</v>
      </c>
      <c r="O531" s="77" t="e">
        <f>INDEX(Summary!$O$23:$O$32,MATCH(M531/1000,Summary!$M$23:$M$32,-1))</f>
        <v>#N/A</v>
      </c>
    </row>
    <row r="532" spans="13:15" x14ac:dyDescent="0.2">
      <c r="M532" s="51">
        <v>497</v>
      </c>
      <c r="N532" s="73" t="e">
        <f>INDEX(Summary!$N$23:$N$32,MATCH(M532/1000,Summary!$M$23:$M$32,-1))</f>
        <v>#N/A</v>
      </c>
      <c r="O532" s="77" t="e">
        <f>INDEX(Summary!$O$23:$O$32,MATCH(M532/1000,Summary!$M$23:$M$32,-1))</f>
        <v>#N/A</v>
      </c>
    </row>
    <row r="533" spans="13:15" x14ac:dyDescent="0.2">
      <c r="M533" s="51">
        <v>498</v>
      </c>
      <c r="N533" s="73" t="e">
        <f>INDEX(Summary!$N$23:$N$32,MATCH(M533/1000,Summary!$M$23:$M$32,-1))</f>
        <v>#N/A</v>
      </c>
      <c r="O533" s="77" t="e">
        <f>INDEX(Summary!$O$23:$O$32,MATCH(M533/1000,Summary!$M$23:$M$32,-1))</f>
        <v>#N/A</v>
      </c>
    </row>
    <row r="534" spans="13:15" x14ac:dyDescent="0.2">
      <c r="M534" s="51">
        <v>499</v>
      </c>
      <c r="N534" s="73" t="e">
        <f>INDEX(Summary!$N$23:$N$32,MATCH(M534/1000,Summary!$M$23:$M$32,-1))</f>
        <v>#N/A</v>
      </c>
      <c r="O534" s="77" t="e">
        <f>INDEX(Summary!$O$23:$O$32,MATCH(M534/1000,Summary!$M$23:$M$32,-1))</f>
        <v>#N/A</v>
      </c>
    </row>
    <row r="535" spans="13:15" x14ac:dyDescent="0.2">
      <c r="M535" s="51">
        <v>500</v>
      </c>
      <c r="N535" s="73" t="e">
        <f>INDEX(Summary!$N$23:$N$32,MATCH(M535/1000,Summary!$M$23:$M$32,-1))</f>
        <v>#N/A</v>
      </c>
      <c r="O535" s="77" t="e">
        <f>INDEX(Summary!$O$23:$O$32,MATCH(M535/1000,Summary!$M$23:$M$32,-1))</f>
        <v>#N/A</v>
      </c>
    </row>
    <row r="536" spans="13:15" x14ac:dyDescent="0.2">
      <c r="M536" s="51">
        <v>501</v>
      </c>
      <c r="N536" s="73" t="e">
        <f>INDEX(Summary!$N$23:$N$32,MATCH(M536/1000,Summary!$M$23:$M$32,-1))</f>
        <v>#N/A</v>
      </c>
      <c r="O536" s="77" t="e">
        <f>INDEX(Summary!$O$23:$O$32,MATCH(M536/1000,Summary!$M$23:$M$32,-1))</f>
        <v>#N/A</v>
      </c>
    </row>
    <row r="537" spans="13:15" x14ac:dyDescent="0.2">
      <c r="M537" s="51">
        <v>502</v>
      </c>
      <c r="N537" s="73" t="e">
        <f>INDEX(Summary!$N$23:$N$32,MATCH(M537/1000,Summary!$M$23:$M$32,-1))</f>
        <v>#N/A</v>
      </c>
      <c r="O537" s="77" t="e">
        <f>INDEX(Summary!$O$23:$O$32,MATCH(M537/1000,Summary!$M$23:$M$32,-1))</f>
        <v>#N/A</v>
      </c>
    </row>
    <row r="538" spans="13:15" x14ac:dyDescent="0.2">
      <c r="M538" s="51">
        <v>503</v>
      </c>
      <c r="N538" s="73" t="e">
        <f>INDEX(Summary!$N$23:$N$32,MATCH(M538/1000,Summary!$M$23:$M$32,-1))</f>
        <v>#N/A</v>
      </c>
      <c r="O538" s="77" t="e">
        <f>INDEX(Summary!$O$23:$O$32,MATCH(M538/1000,Summary!$M$23:$M$32,-1))</f>
        <v>#N/A</v>
      </c>
    </row>
    <row r="539" spans="13:15" x14ac:dyDescent="0.2">
      <c r="M539" s="51">
        <v>504</v>
      </c>
      <c r="N539" s="73" t="e">
        <f>INDEX(Summary!$N$23:$N$32,MATCH(M539/1000,Summary!$M$23:$M$32,-1))</f>
        <v>#N/A</v>
      </c>
      <c r="O539" s="77" t="e">
        <f>INDEX(Summary!$O$23:$O$32,MATCH(M539/1000,Summary!$M$23:$M$32,-1))</f>
        <v>#N/A</v>
      </c>
    </row>
    <row r="540" spans="13:15" x14ac:dyDescent="0.2">
      <c r="M540" s="51">
        <v>505</v>
      </c>
      <c r="N540" s="73" t="e">
        <f>INDEX(Summary!$N$23:$N$32,MATCH(M540/1000,Summary!$M$23:$M$32,-1))</f>
        <v>#N/A</v>
      </c>
      <c r="O540" s="77" t="e">
        <f>INDEX(Summary!$O$23:$O$32,MATCH(M540/1000,Summary!$M$23:$M$32,-1))</f>
        <v>#N/A</v>
      </c>
    </row>
    <row r="541" spans="13:15" x14ac:dyDescent="0.2">
      <c r="M541" s="51">
        <v>506</v>
      </c>
      <c r="N541" s="73" t="e">
        <f>INDEX(Summary!$N$23:$N$32,MATCH(M541/1000,Summary!$M$23:$M$32,-1))</f>
        <v>#N/A</v>
      </c>
      <c r="O541" s="77" t="e">
        <f>INDEX(Summary!$O$23:$O$32,MATCH(M541/1000,Summary!$M$23:$M$32,-1))</f>
        <v>#N/A</v>
      </c>
    </row>
    <row r="542" spans="13:15" x14ac:dyDescent="0.2">
      <c r="M542" s="51">
        <v>507</v>
      </c>
      <c r="N542" s="73" t="e">
        <f>INDEX(Summary!$N$23:$N$32,MATCH(M542/1000,Summary!$M$23:$M$32,-1))</f>
        <v>#N/A</v>
      </c>
      <c r="O542" s="77" t="e">
        <f>INDEX(Summary!$O$23:$O$32,MATCH(M542/1000,Summary!$M$23:$M$32,-1))</f>
        <v>#N/A</v>
      </c>
    </row>
    <row r="543" spans="13:15" x14ac:dyDescent="0.2">
      <c r="M543" s="51">
        <v>508</v>
      </c>
      <c r="N543" s="73" t="e">
        <f>INDEX(Summary!$N$23:$N$32,MATCH(M543/1000,Summary!$M$23:$M$32,-1))</f>
        <v>#N/A</v>
      </c>
      <c r="O543" s="77" t="e">
        <f>INDEX(Summary!$O$23:$O$32,MATCH(M543/1000,Summary!$M$23:$M$32,-1))</f>
        <v>#N/A</v>
      </c>
    </row>
    <row r="544" spans="13:15" x14ac:dyDescent="0.2">
      <c r="M544" s="51">
        <v>509</v>
      </c>
      <c r="N544" s="73" t="e">
        <f>INDEX(Summary!$N$23:$N$32,MATCH(M544/1000,Summary!$M$23:$M$32,-1))</f>
        <v>#N/A</v>
      </c>
      <c r="O544" s="77" t="e">
        <f>INDEX(Summary!$O$23:$O$32,MATCH(M544/1000,Summary!$M$23:$M$32,-1))</f>
        <v>#N/A</v>
      </c>
    </row>
    <row r="545" spans="13:15" x14ac:dyDescent="0.2">
      <c r="M545" s="51">
        <v>510</v>
      </c>
      <c r="N545" s="73" t="e">
        <f>INDEX(Summary!$N$23:$N$32,MATCH(M545/1000,Summary!$M$23:$M$32,-1))</f>
        <v>#N/A</v>
      </c>
      <c r="O545" s="77" t="e">
        <f>INDEX(Summary!$O$23:$O$32,MATCH(M545/1000,Summary!$M$23:$M$32,-1))</f>
        <v>#N/A</v>
      </c>
    </row>
    <row r="546" spans="13:15" x14ac:dyDescent="0.2">
      <c r="M546" s="51">
        <v>511</v>
      </c>
      <c r="N546" s="73" t="e">
        <f>INDEX(Summary!$N$23:$N$32,MATCH(M546/1000,Summary!$M$23:$M$32,-1))</f>
        <v>#N/A</v>
      </c>
      <c r="O546" s="77" t="e">
        <f>INDEX(Summary!$O$23:$O$32,MATCH(M546/1000,Summary!$M$23:$M$32,-1))</f>
        <v>#N/A</v>
      </c>
    </row>
    <row r="547" spans="13:15" x14ac:dyDescent="0.2">
      <c r="M547" s="51">
        <v>512</v>
      </c>
      <c r="N547" s="73" t="e">
        <f>INDEX(Summary!$N$23:$N$32,MATCH(M547/1000,Summary!$M$23:$M$32,-1))</f>
        <v>#N/A</v>
      </c>
      <c r="O547" s="77" t="e">
        <f>INDEX(Summary!$O$23:$O$32,MATCH(M547/1000,Summary!$M$23:$M$32,-1))</f>
        <v>#N/A</v>
      </c>
    </row>
    <row r="548" spans="13:15" x14ac:dyDescent="0.2">
      <c r="M548" s="51">
        <v>513</v>
      </c>
      <c r="N548" s="73" t="e">
        <f>INDEX(Summary!$N$23:$N$32,MATCH(M548/1000,Summary!$M$23:$M$32,-1))</f>
        <v>#N/A</v>
      </c>
      <c r="O548" s="77" t="e">
        <f>INDEX(Summary!$O$23:$O$32,MATCH(M548/1000,Summary!$M$23:$M$32,-1))</f>
        <v>#N/A</v>
      </c>
    </row>
    <row r="549" spans="13:15" x14ac:dyDescent="0.2">
      <c r="M549" s="51">
        <v>514</v>
      </c>
      <c r="N549" s="73" t="e">
        <f>INDEX(Summary!$N$23:$N$32,MATCH(M549/1000,Summary!$M$23:$M$32,-1))</f>
        <v>#N/A</v>
      </c>
      <c r="O549" s="77" t="e">
        <f>INDEX(Summary!$O$23:$O$32,MATCH(M549/1000,Summary!$M$23:$M$32,-1))</f>
        <v>#N/A</v>
      </c>
    </row>
    <row r="550" spans="13:15" x14ac:dyDescent="0.2">
      <c r="M550" s="51">
        <v>515</v>
      </c>
      <c r="N550" s="73" t="e">
        <f>INDEX(Summary!$N$23:$N$32,MATCH(M550/1000,Summary!$M$23:$M$32,-1))</f>
        <v>#N/A</v>
      </c>
      <c r="O550" s="77" t="e">
        <f>INDEX(Summary!$O$23:$O$32,MATCH(M550/1000,Summary!$M$23:$M$32,-1))</f>
        <v>#N/A</v>
      </c>
    </row>
    <row r="551" spans="13:15" x14ac:dyDescent="0.2">
      <c r="M551" s="51">
        <v>516</v>
      </c>
      <c r="N551" s="73" t="e">
        <f>INDEX(Summary!$N$23:$N$32,MATCH(M551/1000,Summary!$M$23:$M$32,-1))</f>
        <v>#N/A</v>
      </c>
      <c r="O551" s="77" t="e">
        <f>INDEX(Summary!$O$23:$O$32,MATCH(M551/1000,Summary!$M$23:$M$32,-1))</f>
        <v>#N/A</v>
      </c>
    </row>
    <row r="552" spans="13:15" x14ac:dyDescent="0.2">
      <c r="M552" s="51">
        <v>517</v>
      </c>
      <c r="N552" s="73" t="e">
        <f>INDEX(Summary!$N$23:$N$32,MATCH(M552/1000,Summary!$M$23:$M$32,-1))</f>
        <v>#N/A</v>
      </c>
      <c r="O552" s="77" t="e">
        <f>INDEX(Summary!$O$23:$O$32,MATCH(M552/1000,Summary!$M$23:$M$32,-1))</f>
        <v>#N/A</v>
      </c>
    </row>
    <row r="553" spans="13:15" x14ac:dyDescent="0.2">
      <c r="M553" s="51">
        <v>518</v>
      </c>
      <c r="N553" s="73" t="e">
        <f>INDEX(Summary!$N$23:$N$32,MATCH(M553/1000,Summary!$M$23:$M$32,-1))</f>
        <v>#N/A</v>
      </c>
      <c r="O553" s="77" t="e">
        <f>INDEX(Summary!$O$23:$O$32,MATCH(M553/1000,Summary!$M$23:$M$32,-1))</f>
        <v>#N/A</v>
      </c>
    </row>
    <row r="554" spans="13:15" x14ac:dyDescent="0.2">
      <c r="M554" s="51">
        <v>519</v>
      </c>
      <c r="N554" s="73" t="e">
        <f>INDEX(Summary!$N$23:$N$32,MATCH(M554/1000,Summary!$M$23:$M$32,-1))</f>
        <v>#N/A</v>
      </c>
      <c r="O554" s="77" t="e">
        <f>INDEX(Summary!$O$23:$O$32,MATCH(M554/1000,Summary!$M$23:$M$32,-1))</f>
        <v>#N/A</v>
      </c>
    </row>
    <row r="555" spans="13:15" x14ac:dyDescent="0.2">
      <c r="M555" s="51">
        <v>520</v>
      </c>
      <c r="N555" s="73" t="e">
        <f>INDEX(Summary!$N$23:$N$32,MATCH(M555/1000,Summary!$M$23:$M$32,-1))</f>
        <v>#N/A</v>
      </c>
      <c r="O555" s="77" t="e">
        <f>INDEX(Summary!$O$23:$O$32,MATCH(M555/1000,Summary!$M$23:$M$32,-1))</f>
        <v>#N/A</v>
      </c>
    </row>
    <row r="556" spans="13:15" x14ac:dyDescent="0.2">
      <c r="M556" s="51">
        <v>521</v>
      </c>
      <c r="N556" s="73" t="e">
        <f>INDEX(Summary!$N$23:$N$32,MATCH(M556/1000,Summary!$M$23:$M$32,-1))</f>
        <v>#N/A</v>
      </c>
      <c r="O556" s="77" t="e">
        <f>INDEX(Summary!$O$23:$O$32,MATCH(M556/1000,Summary!$M$23:$M$32,-1))</f>
        <v>#N/A</v>
      </c>
    </row>
    <row r="557" spans="13:15" x14ac:dyDescent="0.2">
      <c r="M557" s="51">
        <v>522</v>
      </c>
      <c r="N557" s="73" t="e">
        <f>INDEX(Summary!$N$23:$N$32,MATCH(M557/1000,Summary!$M$23:$M$32,-1))</f>
        <v>#N/A</v>
      </c>
      <c r="O557" s="77" t="e">
        <f>INDEX(Summary!$O$23:$O$32,MATCH(M557/1000,Summary!$M$23:$M$32,-1))</f>
        <v>#N/A</v>
      </c>
    </row>
    <row r="558" spans="13:15" x14ac:dyDescent="0.2">
      <c r="M558" s="51">
        <v>523</v>
      </c>
      <c r="N558" s="73" t="e">
        <f>INDEX(Summary!$N$23:$N$32,MATCH(M558/1000,Summary!$M$23:$M$32,-1))</f>
        <v>#N/A</v>
      </c>
      <c r="O558" s="77" t="e">
        <f>INDEX(Summary!$O$23:$O$32,MATCH(M558/1000,Summary!$M$23:$M$32,-1))</f>
        <v>#N/A</v>
      </c>
    </row>
    <row r="559" spans="13:15" x14ac:dyDescent="0.2">
      <c r="M559" s="51">
        <v>524</v>
      </c>
      <c r="N559" s="73" t="e">
        <f>INDEX(Summary!$N$23:$N$32,MATCH(M559/1000,Summary!$M$23:$M$32,-1))</f>
        <v>#N/A</v>
      </c>
      <c r="O559" s="77" t="e">
        <f>INDEX(Summary!$O$23:$O$32,MATCH(M559/1000,Summary!$M$23:$M$32,-1))</f>
        <v>#N/A</v>
      </c>
    </row>
    <row r="560" spans="13:15" x14ac:dyDescent="0.2">
      <c r="M560" s="51">
        <v>525</v>
      </c>
      <c r="N560" s="73" t="e">
        <f>INDEX(Summary!$N$23:$N$32,MATCH(M560/1000,Summary!$M$23:$M$32,-1))</f>
        <v>#N/A</v>
      </c>
      <c r="O560" s="77" t="e">
        <f>INDEX(Summary!$O$23:$O$32,MATCH(M560/1000,Summary!$M$23:$M$32,-1))</f>
        <v>#N/A</v>
      </c>
    </row>
    <row r="561" spans="13:15" x14ac:dyDescent="0.2">
      <c r="M561" s="51">
        <v>526</v>
      </c>
      <c r="N561" s="73" t="e">
        <f>INDEX(Summary!$N$23:$N$32,MATCH(M561/1000,Summary!$M$23:$M$32,-1))</f>
        <v>#N/A</v>
      </c>
      <c r="O561" s="77" t="e">
        <f>INDEX(Summary!$O$23:$O$32,MATCH(M561/1000,Summary!$M$23:$M$32,-1))</f>
        <v>#N/A</v>
      </c>
    </row>
    <row r="562" spans="13:15" x14ac:dyDescent="0.2">
      <c r="M562" s="51">
        <v>527</v>
      </c>
      <c r="N562" s="73" t="e">
        <f>INDEX(Summary!$N$23:$N$32,MATCH(M562/1000,Summary!$M$23:$M$32,-1))</f>
        <v>#N/A</v>
      </c>
      <c r="O562" s="77" t="e">
        <f>INDEX(Summary!$O$23:$O$32,MATCH(M562/1000,Summary!$M$23:$M$32,-1))</f>
        <v>#N/A</v>
      </c>
    </row>
    <row r="563" spans="13:15" x14ac:dyDescent="0.2">
      <c r="M563" s="51">
        <v>528</v>
      </c>
      <c r="N563" s="73" t="e">
        <f>INDEX(Summary!$N$23:$N$32,MATCH(M563/1000,Summary!$M$23:$M$32,-1))</f>
        <v>#N/A</v>
      </c>
      <c r="O563" s="77" t="e">
        <f>INDEX(Summary!$O$23:$O$32,MATCH(M563/1000,Summary!$M$23:$M$32,-1))</f>
        <v>#N/A</v>
      </c>
    </row>
    <row r="564" spans="13:15" x14ac:dyDescent="0.2">
      <c r="M564" s="51">
        <v>529</v>
      </c>
      <c r="N564" s="73" t="e">
        <f>INDEX(Summary!$N$23:$N$32,MATCH(M564/1000,Summary!$M$23:$M$32,-1))</f>
        <v>#N/A</v>
      </c>
      <c r="O564" s="77" t="e">
        <f>INDEX(Summary!$O$23:$O$32,MATCH(M564/1000,Summary!$M$23:$M$32,-1))</f>
        <v>#N/A</v>
      </c>
    </row>
    <row r="565" spans="13:15" x14ac:dyDescent="0.2">
      <c r="M565" s="51">
        <v>530</v>
      </c>
      <c r="N565" s="73" t="e">
        <f>INDEX(Summary!$N$23:$N$32,MATCH(M565/1000,Summary!$M$23:$M$32,-1))</f>
        <v>#N/A</v>
      </c>
      <c r="O565" s="77" t="e">
        <f>INDEX(Summary!$O$23:$O$32,MATCH(M565/1000,Summary!$M$23:$M$32,-1))</f>
        <v>#N/A</v>
      </c>
    </row>
    <row r="566" spans="13:15" x14ac:dyDescent="0.2">
      <c r="M566" s="51">
        <v>531</v>
      </c>
      <c r="N566" s="73" t="e">
        <f>INDEX(Summary!$N$23:$N$32,MATCH(M566/1000,Summary!$M$23:$M$32,-1))</f>
        <v>#N/A</v>
      </c>
      <c r="O566" s="77" t="e">
        <f>INDEX(Summary!$O$23:$O$32,MATCH(M566/1000,Summary!$M$23:$M$32,-1))</f>
        <v>#N/A</v>
      </c>
    </row>
    <row r="567" spans="13:15" x14ac:dyDescent="0.2">
      <c r="M567" s="51">
        <v>532</v>
      </c>
      <c r="N567" s="73" t="e">
        <f>INDEX(Summary!$N$23:$N$32,MATCH(M567/1000,Summary!$M$23:$M$32,-1))</f>
        <v>#N/A</v>
      </c>
      <c r="O567" s="77" t="e">
        <f>INDEX(Summary!$O$23:$O$32,MATCH(M567/1000,Summary!$M$23:$M$32,-1))</f>
        <v>#N/A</v>
      </c>
    </row>
    <row r="568" spans="13:15" x14ac:dyDescent="0.2">
      <c r="M568" s="51">
        <v>533</v>
      </c>
      <c r="N568" s="73" t="e">
        <f>INDEX(Summary!$N$23:$N$32,MATCH(M568/1000,Summary!$M$23:$M$32,-1))</f>
        <v>#N/A</v>
      </c>
      <c r="O568" s="77" t="e">
        <f>INDEX(Summary!$O$23:$O$32,MATCH(M568/1000,Summary!$M$23:$M$32,-1))</f>
        <v>#N/A</v>
      </c>
    </row>
    <row r="569" spans="13:15" x14ac:dyDescent="0.2">
      <c r="M569" s="51">
        <v>534</v>
      </c>
      <c r="N569" s="73" t="e">
        <f>INDEX(Summary!$N$23:$N$32,MATCH(M569/1000,Summary!$M$23:$M$32,-1))</f>
        <v>#N/A</v>
      </c>
      <c r="O569" s="77" t="e">
        <f>INDEX(Summary!$O$23:$O$32,MATCH(M569/1000,Summary!$M$23:$M$32,-1))</f>
        <v>#N/A</v>
      </c>
    </row>
    <row r="570" spans="13:15" x14ac:dyDescent="0.2">
      <c r="M570" s="51">
        <v>535</v>
      </c>
      <c r="N570" s="73" t="e">
        <f>INDEX(Summary!$N$23:$N$32,MATCH(M570/1000,Summary!$M$23:$M$32,-1))</f>
        <v>#N/A</v>
      </c>
      <c r="O570" s="77" t="e">
        <f>INDEX(Summary!$O$23:$O$32,MATCH(M570/1000,Summary!$M$23:$M$32,-1))</f>
        <v>#N/A</v>
      </c>
    </row>
    <row r="571" spans="13:15" x14ac:dyDescent="0.2">
      <c r="M571" s="51">
        <v>536</v>
      </c>
      <c r="N571" s="73" t="e">
        <f>INDEX(Summary!$N$23:$N$32,MATCH(M571/1000,Summary!$M$23:$M$32,-1))</f>
        <v>#N/A</v>
      </c>
      <c r="O571" s="77" t="e">
        <f>INDEX(Summary!$O$23:$O$32,MATCH(M571/1000,Summary!$M$23:$M$32,-1))</f>
        <v>#N/A</v>
      </c>
    </row>
    <row r="572" spans="13:15" x14ac:dyDescent="0.2">
      <c r="M572" s="51">
        <v>537</v>
      </c>
      <c r="N572" s="73" t="e">
        <f>INDEX(Summary!$N$23:$N$32,MATCH(M572/1000,Summary!$M$23:$M$32,-1))</f>
        <v>#N/A</v>
      </c>
      <c r="O572" s="77" t="e">
        <f>INDEX(Summary!$O$23:$O$32,MATCH(M572/1000,Summary!$M$23:$M$32,-1))</f>
        <v>#N/A</v>
      </c>
    </row>
    <row r="573" spans="13:15" x14ac:dyDescent="0.2">
      <c r="M573" s="51">
        <v>538</v>
      </c>
      <c r="N573" s="73" t="e">
        <f>INDEX(Summary!$N$23:$N$32,MATCH(M573/1000,Summary!$M$23:$M$32,-1))</f>
        <v>#N/A</v>
      </c>
      <c r="O573" s="77" t="e">
        <f>INDEX(Summary!$O$23:$O$32,MATCH(M573/1000,Summary!$M$23:$M$32,-1))</f>
        <v>#N/A</v>
      </c>
    </row>
    <row r="574" spans="13:15" x14ac:dyDescent="0.2">
      <c r="M574" s="51">
        <v>539</v>
      </c>
      <c r="N574" s="73" t="e">
        <f>INDEX(Summary!$N$23:$N$32,MATCH(M574/1000,Summary!$M$23:$M$32,-1))</f>
        <v>#N/A</v>
      </c>
      <c r="O574" s="77" t="e">
        <f>INDEX(Summary!$O$23:$O$32,MATCH(M574/1000,Summary!$M$23:$M$32,-1))</f>
        <v>#N/A</v>
      </c>
    </row>
    <row r="575" spans="13:15" x14ac:dyDescent="0.2">
      <c r="M575" s="51">
        <v>540</v>
      </c>
      <c r="N575" s="73" t="e">
        <f>INDEX(Summary!$N$23:$N$32,MATCH(M575/1000,Summary!$M$23:$M$32,-1))</f>
        <v>#N/A</v>
      </c>
      <c r="O575" s="77" t="e">
        <f>INDEX(Summary!$O$23:$O$32,MATCH(M575/1000,Summary!$M$23:$M$32,-1))</f>
        <v>#N/A</v>
      </c>
    </row>
    <row r="576" spans="13:15" x14ac:dyDescent="0.2">
      <c r="M576" s="51">
        <v>541</v>
      </c>
      <c r="N576" s="73" t="e">
        <f>INDEX(Summary!$N$23:$N$32,MATCH(M576/1000,Summary!$M$23:$M$32,-1))</f>
        <v>#N/A</v>
      </c>
      <c r="O576" s="77" t="e">
        <f>INDEX(Summary!$O$23:$O$32,MATCH(M576/1000,Summary!$M$23:$M$32,-1))</f>
        <v>#N/A</v>
      </c>
    </row>
    <row r="577" spans="13:15" x14ac:dyDescent="0.2">
      <c r="M577" s="51">
        <v>542</v>
      </c>
      <c r="N577" s="73" t="e">
        <f>INDEX(Summary!$N$23:$N$32,MATCH(M577/1000,Summary!$M$23:$M$32,-1))</f>
        <v>#N/A</v>
      </c>
      <c r="O577" s="77" t="e">
        <f>INDEX(Summary!$O$23:$O$32,MATCH(M577/1000,Summary!$M$23:$M$32,-1))</f>
        <v>#N/A</v>
      </c>
    </row>
    <row r="578" spans="13:15" x14ac:dyDescent="0.2">
      <c r="M578" s="51">
        <v>543</v>
      </c>
      <c r="N578" s="73" t="e">
        <f>INDEX(Summary!$N$23:$N$32,MATCH(M578/1000,Summary!$M$23:$M$32,-1))</f>
        <v>#N/A</v>
      </c>
      <c r="O578" s="77" t="e">
        <f>INDEX(Summary!$O$23:$O$32,MATCH(M578/1000,Summary!$M$23:$M$32,-1))</f>
        <v>#N/A</v>
      </c>
    </row>
    <row r="579" spans="13:15" x14ac:dyDescent="0.2">
      <c r="M579" s="51">
        <v>544</v>
      </c>
      <c r="N579" s="73" t="e">
        <f>INDEX(Summary!$N$23:$N$32,MATCH(M579/1000,Summary!$M$23:$M$32,-1))</f>
        <v>#N/A</v>
      </c>
      <c r="O579" s="77" t="e">
        <f>INDEX(Summary!$O$23:$O$32,MATCH(M579/1000,Summary!$M$23:$M$32,-1))</f>
        <v>#N/A</v>
      </c>
    </row>
    <row r="580" spans="13:15" x14ac:dyDescent="0.2">
      <c r="M580" s="51">
        <v>545</v>
      </c>
      <c r="N580" s="73" t="e">
        <f>INDEX(Summary!$N$23:$N$32,MATCH(M580/1000,Summary!$M$23:$M$32,-1))</f>
        <v>#N/A</v>
      </c>
      <c r="O580" s="77" t="e">
        <f>INDEX(Summary!$O$23:$O$32,MATCH(M580/1000,Summary!$M$23:$M$32,-1))</f>
        <v>#N/A</v>
      </c>
    </row>
    <row r="581" spans="13:15" x14ac:dyDescent="0.2">
      <c r="M581" s="51">
        <v>546</v>
      </c>
      <c r="N581" s="73" t="e">
        <f>INDEX(Summary!$N$23:$N$32,MATCH(M581/1000,Summary!$M$23:$M$32,-1))</f>
        <v>#N/A</v>
      </c>
      <c r="O581" s="77" t="e">
        <f>INDEX(Summary!$O$23:$O$32,MATCH(M581/1000,Summary!$M$23:$M$32,-1))</f>
        <v>#N/A</v>
      </c>
    </row>
    <row r="582" spans="13:15" x14ac:dyDescent="0.2">
      <c r="M582" s="51">
        <v>547</v>
      </c>
      <c r="N582" s="73" t="e">
        <f>INDEX(Summary!$N$23:$N$32,MATCH(M582/1000,Summary!$M$23:$M$32,-1))</f>
        <v>#N/A</v>
      </c>
      <c r="O582" s="77" t="e">
        <f>INDEX(Summary!$O$23:$O$32,MATCH(M582/1000,Summary!$M$23:$M$32,-1))</f>
        <v>#N/A</v>
      </c>
    </row>
    <row r="583" spans="13:15" x14ac:dyDescent="0.2">
      <c r="M583" s="51">
        <v>548</v>
      </c>
      <c r="N583" s="73" t="e">
        <f>INDEX(Summary!$N$23:$N$32,MATCH(M583/1000,Summary!$M$23:$M$32,-1))</f>
        <v>#N/A</v>
      </c>
      <c r="O583" s="77" t="e">
        <f>INDEX(Summary!$O$23:$O$32,MATCH(M583/1000,Summary!$M$23:$M$32,-1))</f>
        <v>#N/A</v>
      </c>
    </row>
    <row r="584" spans="13:15" x14ac:dyDescent="0.2">
      <c r="M584" s="51">
        <v>549</v>
      </c>
      <c r="N584" s="73" t="e">
        <f>INDEX(Summary!$N$23:$N$32,MATCH(M584/1000,Summary!$M$23:$M$32,-1))</f>
        <v>#N/A</v>
      </c>
      <c r="O584" s="77" t="e">
        <f>INDEX(Summary!$O$23:$O$32,MATCH(M584/1000,Summary!$M$23:$M$32,-1))</f>
        <v>#N/A</v>
      </c>
    </row>
    <row r="585" spans="13:15" x14ac:dyDescent="0.2">
      <c r="M585" s="51">
        <v>550</v>
      </c>
      <c r="N585" s="73" t="e">
        <f>INDEX(Summary!$N$23:$N$32,MATCH(M585/1000,Summary!$M$23:$M$32,-1))</f>
        <v>#N/A</v>
      </c>
      <c r="O585" s="77" t="e">
        <f>INDEX(Summary!$O$23:$O$32,MATCH(M585/1000,Summary!$M$23:$M$32,-1))</f>
        <v>#N/A</v>
      </c>
    </row>
    <row r="586" spans="13:15" x14ac:dyDescent="0.2">
      <c r="M586" s="51">
        <v>551</v>
      </c>
      <c r="N586" s="73" t="e">
        <f>INDEX(Summary!$N$23:$N$32,MATCH(M586/1000,Summary!$M$23:$M$32,-1))</f>
        <v>#N/A</v>
      </c>
      <c r="O586" s="77" t="e">
        <f>INDEX(Summary!$O$23:$O$32,MATCH(M586/1000,Summary!$M$23:$M$32,-1))</f>
        <v>#N/A</v>
      </c>
    </row>
    <row r="587" spans="13:15" x14ac:dyDescent="0.2">
      <c r="M587" s="51">
        <v>552</v>
      </c>
      <c r="N587" s="73" t="e">
        <f>INDEX(Summary!$N$23:$N$32,MATCH(M587/1000,Summary!$M$23:$M$32,-1))</f>
        <v>#N/A</v>
      </c>
      <c r="O587" s="77" t="e">
        <f>INDEX(Summary!$O$23:$O$32,MATCH(M587/1000,Summary!$M$23:$M$32,-1))</f>
        <v>#N/A</v>
      </c>
    </row>
    <row r="588" spans="13:15" x14ac:dyDescent="0.2">
      <c r="M588" s="51">
        <v>553</v>
      </c>
      <c r="N588" s="73" t="e">
        <f>INDEX(Summary!$N$23:$N$32,MATCH(M588/1000,Summary!$M$23:$M$32,-1))</f>
        <v>#N/A</v>
      </c>
      <c r="O588" s="77" t="e">
        <f>INDEX(Summary!$O$23:$O$32,MATCH(M588/1000,Summary!$M$23:$M$32,-1))</f>
        <v>#N/A</v>
      </c>
    </row>
    <row r="589" spans="13:15" x14ac:dyDescent="0.2">
      <c r="M589" s="51">
        <v>554</v>
      </c>
      <c r="N589" s="73" t="e">
        <f>INDEX(Summary!$N$23:$N$32,MATCH(M589/1000,Summary!$M$23:$M$32,-1))</f>
        <v>#N/A</v>
      </c>
      <c r="O589" s="77" t="e">
        <f>INDEX(Summary!$O$23:$O$32,MATCH(M589/1000,Summary!$M$23:$M$32,-1))</f>
        <v>#N/A</v>
      </c>
    </row>
    <row r="590" spans="13:15" x14ac:dyDescent="0.2">
      <c r="M590" s="51">
        <v>555</v>
      </c>
      <c r="N590" s="73" t="e">
        <f>INDEX(Summary!$N$23:$N$32,MATCH(M590/1000,Summary!$M$23:$M$32,-1))</f>
        <v>#N/A</v>
      </c>
      <c r="O590" s="77" t="e">
        <f>INDEX(Summary!$O$23:$O$32,MATCH(M590/1000,Summary!$M$23:$M$32,-1))</f>
        <v>#N/A</v>
      </c>
    </row>
    <row r="591" spans="13:15" x14ac:dyDescent="0.2">
      <c r="M591" s="51">
        <v>556</v>
      </c>
      <c r="N591" s="73" t="e">
        <f>INDEX(Summary!$N$23:$N$32,MATCH(M591/1000,Summary!$M$23:$M$32,-1))</f>
        <v>#N/A</v>
      </c>
      <c r="O591" s="77" t="e">
        <f>INDEX(Summary!$O$23:$O$32,MATCH(M591/1000,Summary!$M$23:$M$32,-1))</f>
        <v>#N/A</v>
      </c>
    </row>
    <row r="592" spans="13:15" x14ac:dyDescent="0.2">
      <c r="M592" s="51">
        <v>557</v>
      </c>
      <c r="N592" s="73" t="e">
        <f>INDEX(Summary!$N$23:$N$32,MATCH(M592/1000,Summary!$M$23:$M$32,-1))</f>
        <v>#N/A</v>
      </c>
      <c r="O592" s="77" t="e">
        <f>INDEX(Summary!$O$23:$O$32,MATCH(M592/1000,Summary!$M$23:$M$32,-1))</f>
        <v>#N/A</v>
      </c>
    </row>
    <row r="593" spans="13:15" x14ac:dyDescent="0.2">
      <c r="M593" s="51">
        <v>558</v>
      </c>
      <c r="N593" s="73" t="e">
        <f>INDEX(Summary!$N$23:$N$32,MATCH(M593/1000,Summary!$M$23:$M$32,-1))</f>
        <v>#N/A</v>
      </c>
      <c r="O593" s="77" t="e">
        <f>INDEX(Summary!$O$23:$O$32,MATCH(M593/1000,Summary!$M$23:$M$32,-1))</f>
        <v>#N/A</v>
      </c>
    </row>
    <row r="594" spans="13:15" x14ac:dyDescent="0.2">
      <c r="M594" s="51">
        <v>559</v>
      </c>
      <c r="N594" s="73" t="e">
        <f>INDEX(Summary!$N$23:$N$32,MATCH(M594/1000,Summary!$M$23:$M$32,-1))</f>
        <v>#N/A</v>
      </c>
      <c r="O594" s="77" t="e">
        <f>INDEX(Summary!$O$23:$O$32,MATCH(M594/1000,Summary!$M$23:$M$32,-1))</f>
        <v>#N/A</v>
      </c>
    </row>
    <row r="595" spans="13:15" x14ac:dyDescent="0.2">
      <c r="M595" s="51">
        <v>560</v>
      </c>
      <c r="N595" s="73" t="e">
        <f>INDEX(Summary!$N$23:$N$32,MATCH(M595/1000,Summary!$M$23:$M$32,-1))</f>
        <v>#N/A</v>
      </c>
      <c r="O595" s="77" t="e">
        <f>INDEX(Summary!$O$23:$O$32,MATCH(M595/1000,Summary!$M$23:$M$32,-1))</f>
        <v>#N/A</v>
      </c>
    </row>
    <row r="596" spans="13:15" x14ac:dyDescent="0.2">
      <c r="M596" s="51">
        <v>561</v>
      </c>
      <c r="N596" s="73" t="e">
        <f>INDEX(Summary!$N$23:$N$32,MATCH(M596/1000,Summary!$M$23:$M$32,-1))</f>
        <v>#N/A</v>
      </c>
      <c r="O596" s="77" t="e">
        <f>INDEX(Summary!$O$23:$O$32,MATCH(M596/1000,Summary!$M$23:$M$32,-1))</f>
        <v>#N/A</v>
      </c>
    </row>
    <row r="597" spans="13:15" x14ac:dyDescent="0.2">
      <c r="M597" s="51">
        <v>562</v>
      </c>
      <c r="N597" s="73" t="e">
        <f>INDEX(Summary!$N$23:$N$32,MATCH(M597/1000,Summary!$M$23:$M$32,-1))</f>
        <v>#N/A</v>
      </c>
      <c r="O597" s="77" t="e">
        <f>INDEX(Summary!$O$23:$O$32,MATCH(M597/1000,Summary!$M$23:$M$32,-1))</f>
        <v>#N/A</v>
      </c>
    </row>
    <row r="598" spans="13:15" x14ac:dyDescent="0.2">
      <c r="M598" s="51">
        <v>563</v>
      </c>
      <c r="N598" s="73" t="e">
        <f>INDEX(Summary!$N$23:$N$32,MATCH(M598/1000,Summary!$M$23:$M$32,-1))</f>
        <v>#N/A</v>
      </c>
      <c r="O598" s="77" t="e">
        <f>INDEX(Summary!$O$23:$O$32,MATCH(M598/1000,Summary!$M$23:$M$32,-1))</f>
        <v>#N/A</v>
      </c>
    </row>
    <row r="599" spans="13:15" x14ac:dyDescent="0.2">
      <c r="M599" s="51">
        <v>564</v>
      </c>
      <c r="N599" s="73" t="e">
        <f>INDEX(Summary!$N$23:$N$32,MATCH(M599/1000,Summary!$M$23:$M$32,-1))</f>
        <v>#N/A</v>
      </c>
      <c r="O599" s="77" t="e">
        <f>INDEX(Summary!$O$23:$O$32,MATCH(M599/1000,Summary!$M$23:$M$32,-1))</f>
        <v>#N/A</v>
      </c>
    </row>
    <row r="600" spans="13:15" x14ac:dyDescent="0.2">
      <c r="M600" s="51">
        <v>565</v>
      </c>
      <c r="N600" s="73" t="e">
        <f>INDEX(Summary!$N$23:$N$32,MATCH(M600/1000,Summary!$M$23:$M$32,-1))</f>
        <v>#N/A</v>
      </c>
      <c r="O600" s="77" t="e">
        <f>INDEX(Summary!$O$23:$O$32,MATCH(M600/1000,Summary!$M$23:$M$32,-1))</f>
        <v>#N/A</v>
      </c>
    </row>
    <row r="601" spans="13:15" x14ac:dyDescent="0.2">
      <c r="M601" s="51">
        <v>566</v>
      </c>
      <c r="N601" s="73" t="e">
        <f>INDEX(Summary!$N$23:$N$32,MATCH(M601/1000,Summary!$M$23:$M$32,-1))</f>
        <v>#N/A</v>
      </c>
      <c r="O601" s="77" t="e">
        <f>INDEX(Summary!$O$23:$O$32,MATCH(M601/1000,Summary!$M$23:$M$32,-1))</f>
        <v>#N/A</v>
      </c>
    </row>
    <row r="602" spans="13:15" x14ac:dyDescent="0.2">
      <c r="M602" s="51">
        <v>567</v>
      </c>
      <c r="N602" s="73" t="e">
        <f>INDEX(Summary!$N$23:$N$32,MATCH(M602/1000,Summary!$M$23:$M$32,-1))</f>
        <v>#N/A</v>
      </c>
      <c r="O602" s="77" t="e">
        <f>INDEX(Summary!$O$23:$O$32,MATCH(M602/1000,Summary!$M$23:$M$32,-1))</f>
        <v>#N/A</v>
      </c>
    </row>
    <row r="603" spans="13:15" x14ac:dyDescent="0.2">
      <c r="M603" s="51">
        <v>568</v>
      </c>
      <c r="N603" s="73" t="e">
        <f>INDEX(Summary!$N$23:$N$32,MATCH(M603/1000,Summary!$M$23:$M$32,-1))</f>
        <v>#N/A</v>
      </c>
      <c r="O603" s="77" t="e">
        <f>INDEX(Summary!$O$23:$O$32,MATCH(M603/1000,Summary!$M$23:$M$32,-1))</f>
        <v>#N/A</v>
      </c>
    </row>
    <row r="604" spans="13:15" x14ac:dyDescent="0.2">
      <c r="M604" s="51">
        <v>569</v>
      </c>
      <c r="N604" s="73" t="e">
        <f>INDEX(Summary!$N$23:$N$32,MATCH(M604/1000,Summary!$M$23:$M$32,-1))</f>
        <v>#N/A</v>
      </c>
      <c r="O604" s="77" t="e">
        <f>INDEX(Summary!$O$23:$O$32,MATCH(M604/1000,Summary!$M$23:$M$32,-1))</f>
        <v>#N/A</v>
      </c>
    </row>
    <row r="605" spans="13:15" x14ac:dyDescent="0.2">
      <c r="M605" s="51">
        <v>570</v>
      </c>
      <c r="N605" s="73" t="e">
        <f>INDEX(Summary!$N$23:$N$32,MATCH(M605/1000,Summary!$M$23:$M$32,-1))</f>
        <v>#N/A</v>
      </c>
      <c r="O605" s="77" t="e">
        <f>INDEX(Summary!$O$23:$O$32,MATCH(M605/1000,Summary!$M$23:$M$32,-1))</f>
        <v>#N/A</v>
      </c>
    </row>
    <row r="606" spans="13:15" x14ac:dyDescent="0.2">
      <c r="M606" s="51">
        <v>571</v>
      </c>
      <c r="N606" s="73" t="e">
        <f>INDEX(Summary!$N$23:$N$32,MATCH(M606/1000,Summary!$M$23:$M$32,-1))</f>
        <v>#N/A</v>
      </c>
      <c r="O606" s="77" t="e">
        <f>INDEX(Summary!$O$23:$O$32,MATCH(M606/1000,Summary!$M$23:$M$32,-1))</f>
        <v>#N/A</v>
      </c>
    </row>
    <row r="607" spans="13:15" x14ac:dyDescent="0.2">
      <c r="M607" s="51">
        <v>572</v>
      </c>
      <c r="N607" s="73" t="e">
        <f>INDEX(Summary!$N$23:$N$32,MATCH(M607/1000,Summary!$M$23:$M$32,-1))</f>
        <v>#N/A</v>
      </c>
      <c r="O607" s="77" t="e">
        <f>INDEX(Summary!$O$23:$O$32,MATCH(M607/1000,Summary!$M$23:$M$32,-1))</f>
        <v>#N/A</v>
      </c>
    </row>
    <row r="608" spans="13:15" x14ac:dyDescent="0.2">
      <c r="M608" s="51">
        <v>573</v>
      </c>
      <c r="N608" s="73" t="e">
        <f>INDEX(Summary!$N$23:$N$32,MATCH(M608/1000,Summary!$M$23:$M$32,-1))</f>
        <v>#N/A</v>
      </c>
      <c r="O608" s="77" t="e">
        <f>INDEX(Summary!$O$23:$O$32,MATCH(M608/1000,Summary!$M$23:$M$32,-1))</f>
        <v>#N/A</v>
      </c>
    </row>
    <row r="609" spans="13:15" x14ac:dyDescent="0.2">
      <c r="M609" s="51">
        <v>574</v>
      </c>
      <c r="N609" s="73" t="e">
        <f>INDEX(Summary!$N$23:$N$32,MATCH(M609/1000,Summary!$M$23:$M$32,-1))</f>
        <v>#N/A</v>
      </c>
      <c r="O609" s="77" t="e">
        <f>INDEX(Summary!$O$23:$O$32,MATCH(M609/1000,Summary!$M$23:$M$32,-1))</f>
        <v>#N/A</v>
      </c>
    </row>
    <row r="610" spans="13:15" x14ac:dyDescent="0.2">
      <c r="M610" s="51">
        <v>575</v>
      </c>
      <c r="N610" s="73" t="e">
        <f>INDEX(Summary!$N$23:$N$32,MATCH(M610/1000,Summary!$M$23:$M$32,-1))</f>
        <v>#N/A</v>
      </c>
      <c r="O610" s="77" t="e">
        <f>INDEX(Summary!$O$23:$O$32,MATCH(M610/1000,Summary!$M$23:$M$32,-1))</f>
        <v>#N/A</v>
      </c>
    </row>
    <row r="611" spans="13:15" x14ac:dyDescent="0.2">
      <c r="M611" s="51">
        <v>576</v>
      </c>
      <c r="N611" s="73" t="e">
        <f>INDEX(Summary!$N$23:$N$32,MATCH(M611/1000,Summary!$M$23:$M$32,-1))</f>
        <v>#N/A</v>
      </c>
      <c r="O611" s="77" t="e">
        <f>INDEX(Summary!$O$23:$O$32,MATCH(M611/1000,Summary!$M$23:$M$32,-1))</f>
        <v>#N/A</v>
      </c>
    </row>
    <row r="612" spans="13:15" x14ac:dyDescent="0.2">
      <c r="M612" s="51">
        <v>577</v>
      </c>
      <c r="N612" s="73" t="e">
        <f>INDEX(Summary!$N$23:$N$32,MATCH(M612/1000,Summary!$M$23:$M$32,-1))</f>
        <v>#N/A</v>
      </c>
      <c r="O612" s="77" t="e">
        <f>INDEX(Summary!$O$23:$O$32,MATCH(M612/1000,Summary!$M$23:$M$32,-1))</f>
        <v>#N/A</v>
      </c>
    </row>
    <row r="613" spans="13:15" x14ac:dyDescent="0.2">
      <c r="M613" s="51">
        <v>578</v>
      </c>
      <c r="N613" s="73" t="e">
        <f>INDEX(Summary!$N$23:$N$32,MATCH(M613/1000,Summary!$M$23:$M$32,-1))</f>
        <v>#N/A</v>
      </c>
      <c r="O613" s="77" t="e">
        <f>INDEX(Summary!$O$23:$O$32,MATCH(M613/1000,Summary!$M$23:$M$32,-1))</f>
        <v>#N/A</v>
      </c>
    </row>
    <row r="614" spans="13:15" x14ac:dyDescent="0.2">
      <c r="M614" s="51">
        <v>579</v>
      </c>
      <c r="N614" s="73" t="e">
        <f>INDEX(Summary!$N$23:$N$32,MATCH(M614/1000,Summary!$M$23:$M$32,-1))</f>
        <v>#N/A</v>
      </c>
      <c r="O614" s="77" t="e">
        <f>INDEX(Summary!$O$23:$O$32,MATCH(M614/1000,Summary!$M$23:$M$32,-1))</f>
        <v>#N/A</v>
      </c>
    </row>
    <row r="615" spans="13:15" x14ac:dyDescent="0.2">
      <c r="M615" s="51">
        <v>580</v>
      </c>
      <c r="N615" s="73" t="e">
        <f>INDEX(Summary!$N$23:$N$32,MATCH(M615/1000,Summary!$M$23:$M$32,-1))</f>
        <v>#N/A</v>
      </c>
      <c r="O615" s="77" t="e">
        <f>INDEX(Summary!$O$23:$O$32,MATCH(M615/1000,Summary!$M$23:$M$32,-1))</f>
        <v>#N/A</v>
      </c>
    </row>
    <row r="616" spans="13:15" x14ac:dyDescent="0.2">
      <c r="M616" s="51">
        <v>581</v>
      </c>
      <c r="N616" s="73" t="e">
        <f>INDEX(Summary!$N$23:$N$32,MATCH(M616/1000,Summary!$M$23:$M$32,-1))</f>
        <v>#N/A</v>
      </c>
      <c r="O616" s="77" t="e">
        <f>INDEX(Summary!$O$23:$O$32,MATCH(M616/1000,Summary!$M$23:$M$32,-1))</f>
        <v>#N/A</v>
      </c>
    </row>
    <row r="617" spans="13:15" x14ac:dyDescent="0.2">
      <c r="M617" s="51">
        <v>582</v>
      </c>
      <c r="N617" s="73" t="e">
        <f>INDEX(Summary!$N$23:$N$32,MATCH(M617/1000,Summary!$M$23:$M$32,-1))</f>
        <v>#N/A</v>
      </c>
      <c r="O617" s="77" t="e">
        <f>INDEX(Summary!$O$23:$O$32,MATCH(M617/1000,Summary!$M$23:$M$32,-1))</f>
        <v>#N/A</v>
      </c>
    </row>
    <row r="618" spans="13:15" x14ac:dyDescent="0.2">
      <c r="M618" s="51">
        <v>583</v>
      </c>
      <c r="N618" s="73" t="e">
        <f>INDEX(Summary!$N$23:$N$32,MATCH(M618/1000,Summary!$M$23:$M$32,-1))</f>
        <v>#N/A</v>
      </c>
      <c r="O618" s="77" t="e">
        <f>INDEX(Summary!$O$23:$O$32,MATCH(M618/1000,Summary!$M$23:$M$32,-1))</f>
        <v>#N/A</v>
      </c>
    </row>
    <row r="619" spans="13:15" x14ac:dyDescent="0.2">
      <c r="M619" s="51">
        <v>584</v>
      </c>
      <c r="N619" s="73" t="e">
        <f>INDEX(Summary!$N$23:$N$32,MATCH(M619/1000,Summary!$M$23:$M$32,-1))</f>
        <v>#N/A</v>
      </c>
      <c r="O619" s="77" t="e">
        <f>INDEX(Summary!$O$23:$O$32,MATCH(M619/1000,Summary!$M$23:$M$32,-1))</f>
        <v>#N/A</v>
      </c>
    </row>
    <row r="620" spans="13:15" x14ac:dyDescent="0.2">
      <c r="M620" s="51">
        <v>585</v>
      </c>
      <c r="N620" s="73" t="e">
        <f>INDEX(Summary!$N$23:$N$32,MATCH(M620/1000,Summary!$M$23:$M$32,-1))</f>
        <v>#N/A</v>
      </c>
      <c r="O620" s="77" t="e">
        <f>INDEX(Summary!$O$23:$O$32,MATCH(M620/1000,Summary!$M$23:$M$32,-1))</f>
        <v>#N/A</v>
      </c>
    </row>
    <row r="621" spans="13:15" x14ac:dyDescent="0.2">
      <c r="M621" s="51">
        <v>586</v>
      </c>
      <c r="N621" s="73" t="e">
        <f>INDEX(Summary!$N$23:$N$32,MATCH(M621/1000,Summary!$M$23:$M$32,-1))</f>
        <v>#N/A</v>
      </c>
      <c r="O621" s="77" t="e">
        <f>INDEX(Summary!$O$23:$O$32,MATCH(M621/1000,Summary!$M$23:$M$32,-1))</f>
        <v>#N/A</v>
      </c>
    </row>
    <row r="622" spans="13:15" x14ac:dyDescent="0.2">
      <c r="M622" s="51">
        <v>587</v>
      </c>
      <c r="N622" s="73" t="e">
        <f>INDEX(Summary!$N$23:$N$32,MATCH(M622/1000,Summary!$M$23:$M$32,-1))</f>
        <v>#N/A</v>
      </c>
      <c r="O622" s="77" t="e">
        <f>INDEX(Summary!$O$23:$O$32,MATCH(M622/1000,Summary!$M$23:$M$32,-1))</f>
        <v>#N/A</v>
      </c>
    </row>
    <row r="623" spans="13:15" x14ac:dyDescent="0.2">
      <c r="M623" s="51">
        <v>588</v>
      </c>
      <c r="N623" s="73" t="e">
        <f>INDEX(Summary!$N$23:$N$32,MATCH(M623/1000,Summary!$M$23:$M$32,-1))</f>
        <v>#N/A</v>
      </c>
      <c r="O623" s="77" t="e">
        <f>INDEX(Summary!$O$23:$O$32,MATCH(M623/1000,Summary!$M$23:$M$32,-1))</f>
        <v>#N/A</v>
      </c>
    </row>
    <row r="624" spans="13:15" x14ac:dyDescent="0.2">
      <c r="M624" s="51">
        <v>589</v>
      </c>
      <c r="N624" s="73" t="e">
        <f>INDEX(Summary!$N$23:$N$32,MATCH(M624/1000,Summary!$M$23:$M$32,-1))</f>
        <v>#N/A</v>
      </c>
      <c r="O624" s="77" t="e">
        <f>INDEX(Summary!$O$23:$O$32,MATCH(M624/1000,Summary!$M$23:$M$32,-1))</f>
        <v>#N/A</v>
      </c>
    </row>
    <row r="625" spans="13:15" x14ac:dyDescent="0.2">
      <c r="M625" s="51">
        <v>590</v>
      </c>
      <c r="N625" s="73" t="e">
        <f>INDEX(Summary!$N$23:$N$32,MATCH(M625/1000,Summary!$M$23:$M$32,-1))</f>
        <v>#N/A</v>
      </c>
      <c r="O625" s="77" t="e">
        <f>INDEX(Summary!$O$23:$O$32,MATCH(M625/1000,Summary!$M$23:$M$32,-1))</f>
        <v>#N/A</v>
      </c>
    </row>
    <row r="626" spans="13:15" x14ac:dyDescent="0.2">
      <c r="M626" s="51">
        <v>591</v>
      </c>
      <c r="N626" s="73" t="e">
        <f>INDEX(Summary!$N$23:$N$32,MATCH(M626/1000,Summary!$M$23:$M$32,-1))</f>
        <v>#N/A</v>
      </c>
      <c r="O626" s="77" t="e">
        <f>INDEX(Summary!$O$23:$O$32,MATCH(M626/1000,Summary!$M$23:$M$32,-1))</f>
        <v>#N/A</v>
      </c>
    </row>
    <row r="627" spans="13:15" x14ac:dyDescent="0.2">
      <c r="M627" s="51">
        <v>592</v>
      </c>
      <c r="N627" s="73" t="e">
        <f>INDEX(Summary!$N$23:$N$32,MATCH(M627/1000,Summary!$M$23:$M$32,-1))</f>
        <v>#N/A</v>
      </c>
      <c r="O627" s="77" t="e">
        <f>INDEX(Summary!$O$23:$O$32,MATCH(M627/1000,Summary!$M$23:$M$32,-1))</f>
        <v>#N/A</v>
      </c>
    </row>
    <row r="628" spans="13:15" x14ac:dyDescent="0.2">
      <c r="M628" s="51">
        <v>593</v>
      </c>
      <c r="N628" s="73" t="e">
        <f>INDEX(Summary!$N$23:$N$32,MATCH(M628/1000,Summary!$M$23:$M$32,-1))</f>
        <v>#N/A</v>
      </c>
      <c r="O628" s="77" t="e">
        <f>INDEX(Summary!$O$23:$O$32,MATCH(M628/1000,Summary!$M$23:$M$32,-1))</f>
        <v>#N/A</v>
      </c>
    </row>
    <row r="629" spans="13:15" x14ac:dyDescent="0.2">
      <c r="M629" s="51">
        <v>594</v>
      </c>
      <c r="N629" s="73" t="e">
        <f>INDEX(Summary!$N$23:$N$32,MATCH(M629/1000,Summary!$M$23:$M$32,-1))</f>
        <v>#N/A</v>
      </c>
      <c r="O629" s="77" t="e">
        <f>INDEX(Summary!$O$23:$O$32,MATCH(M629/1000,Summary!$M$23:$M$32,-1))</f>
        <v>#N/A</v>
      </c>
    </row>
    <row r="630" spans="13:15" x14ac:dyDescent="0.2">
      <c r="M630" s="51">
        <v>595</v>
      </c>
      <c r="N630" s="73" t="e">
        <f>INDEX(Summary!$N$23:$N$32,MATCH(M630/1000,Summary!$M$23:$M$32,-1))</f>
        <v>#N/A</v>
      </c>
      <c r="O630" s="77" t="e">
        <f>INDEX(Summary!$O$23:$O$32,MATCH(M630/1000,Summary!$M$23:$M$32,-1))</f>
        <v>#N/A</v>
      </c>
    </row>
    <row r="631" spans="13:15" x14ac:dyDescent="0.2">
      <c r="M631" s="51">
        <v>596</v>
      </c>
      <c r="N631" s="73" t="e">
        <f>INDEX(Summary!$N$23:$N$32,MATCH(M631/1000,Summary!$M$23:$M$32,-1))</f>
        <v>#N/A</v>
      </c>
      <c r="O631" s="77" t="e">
        <f>INDEX(Summary!$O$23:$O$32,MATCH(M631/1000,Summary!$M$23:$M$32,-1))</f>
        <v>#N/A</v>
      </c>
    </row>
    <row r="632" spans="13:15" x14ac:dyDescent="0.2">
      <c r="M632" s="51">
        <v>597</v>
      </c>
      <c r="N632" s="73" t="e">
        <f>INDEX(Summary!$N$23:$N$32,MATCH(M632/1000,Summary!$M$23:$M$32,-1))</f>
        <v>#N/A</v>
      </c>
      <c r="O632" s="77" t="e">
        <f>INDEX(Summary!$O$23:$O$32,MATCH(M632/1000,Summary!$M$23:$M$32,-1))</f>
        <v>#N/A</v>
      </c>
    </row>
    <row r="633" spans="13:15" x14ac:dyDescent="0.2">
      <c r="M633" s="51">
        <v>598</v>
      </c>
      <c r="N633" s="73" t="e">
        <f>INDEX(Summary!$N$23:$N$32,MATCH(M633/1000,Summary!$M$23:$M$32,-1))</f>
        <v>#N/A</v>
      </c>
      <c r="O633" s="77" t="e">
        <f>INDEX(Summary!$O$23:$O$32,MATCH(M633/1000,Summary!$M$23:$M$32,-1))</f>
        <v>#N/A</v>
      </c>
    </row>
    <row r="634" spans="13:15" x14ac:dyDescent="0.2">
      <c r="M634" s="51">
        <v>599</v>
      </c>
      <c r="N634" s="73" t="e">
        <f>INDEX(Summary!$N$23:$N$32,MATCH(M634/1000,Summary!$M$23:$M$32,-1))</f>
        <v>#N/A</v>
      </c>
      <c r="O634" s="77" t="e">
        <f>INDEX(Summary!$O$23:$O$32,MATCH(M634/1000,Summary!$M$23:$M$32,-1))</f>
        <v>#N/A</v>
      </c>
    </row>
    <row r="635" spans="13:15" x14ac:dyDescent="0.2">
      <c r="M635" s="51">
        <v>600</v>
      </c>
      <c r="N635" s="73" t="e">
        <f>INDEX(Summary!$N$23:$N$32,MATCH(M635/1000,Summary!$M$23:$M$32,-1))</f>
        <v>#N/A</v>
      </c>
      <c r="O635" s="77" t="e">
        <f>INDEX(Summary!$O$23:$O$32,MATCH(M635/1000,Summary!$M$23:$M$32,-1))</f>
        <v>#N/A</v>
      </c>
    </row>
    <row r="636" spans="13:15" x14ac:dyDescent="0.2">
      <c r="M636" s="51">
        <v>601</v>
      </c>
      <c r="N636" s="73" t="e">
        <f>INDEX(Summary!$N$23:$N$32,MATCH(M636/1000,Summary!$M$23:$M$32,-1))</f>
        <v>#N/A</v>
      </c>
      <c r="O636" s="77" t="e">
        <f>INDEX(Summary!$O$23:$O$32,MATCH(M636/1000,Summary!$M$23:$M$32,-1))</f>
        <v>#N/A</v>
      </c>
    </row>
    <row r="637" spans="13:15" x14ac:dyDescent="0.2">
      <c r="M637" s="51">
        <v>602</v>
      </c>
      <c r="N637" s="73" t="e">
        <f>INDEX(Summary!$N$23:$N$32,MATCH(M637/1000,Summary!$M$23:$M$32,-1))</f>
        <v>#N/A</v>
      </c>
      <c r="O637" s="77" t="e">
        <f>INDEX(Summary!$O$23:$O$32,MATCH(M637/1000,Summary!$M$23:$M$32,-1))</f>
        <v>#N/A</v>
      </c>
    </row>
    <row r="638" spans="13:15" x14ac:dyDescent="0.2">
      <c r="M638" s="51">
        <v>603</v>
      </c>
      <c r="N638" s="73" t="e">
        <f>INDEX(Summary!$N$23:$N$32,MATCH(M638/1000,Summary!$M$23:$M$32,-1))</f>
        <v>#N/A</v>
      </c>
      <c r="O638" s="77" t="e">
        <f>INDEX(Summary!$O$23:$O$32,MATCH(M638/1000,Summary!$M$23:$M$32,-1))</f>
        <v>#N/A</v>
      </c>
    </row>
    <row r="639" spans="13:15" x14ac:dyDescent="0.2">
      <c r="M639" s="51">
        <v>604</v>
      </c>
      <c r="N639" s="73" t="e">
        <f>INDEX(Summary!$N$23:$N$32,MATCH(M639/1000,Summary!$M$23:$M$32,-1))</f>
        <v>#N/A</v>
      </c>
      <c r="O639" s="77" t="e">
        <f>INDEX(Summary!$O$23:$O$32,MATCH(M639/1000,Summary!$M$23:$M$32,-1))</f>
        <v>#N/A</v>
      </c>
    </row>
    <row r="640" spans="13:15" x14ac:dyDescent="0.2">
      <c r="M640" s="51">
        <v>605</v>
      </c>
      <c r="N640" s="73" t="e">
        <f>INDEX(Summary!$N$23:$N$32,MATCH(M640/1000,Summary!$M$23:$M$32,-1))</f>
        <v>#N/A</v>
      </c>
      <c r="O640" s="77" t="e">
        <f>INDEX(Summary!$O$23:$O$32,MATCH(M640/1000,Summary!$M$23:$M$32,-1))</f>
        <v>#N/A</v>
      </c>
    </row>
    <row r="641" spans="13:15" x14ac:dyDescent="0.2">
      <c r="M641" s="51">
        <v>606</v>
      </c>
      <c r="N641" s="73" t="e">
        <f>INDEX(Summary!$N$23:$N$32,MATCH(M641/1000,Summary!$M$23:$M$32,-1))</f>
        <v>#N/A</v>
      </c>
      <c r="O641" s="77" t="e">
        <f>INDEX(Summary!$O$23:$O$32,MATCH(M641/1000,Summary!$M$23:$M$32,-1))</f>
        <v>#N/A</v>
      </c>
    </row>
    <row r="642" spans="13:15" x14ac:dyDescent="0.2">
      <c r="M642" s="51">
        <v>607</v>
      </c>
      <c r="N642" s="73" t="e">
        <f>INDEX(Summary!$N$23:$N$32,MATCH(M642/1000,Summary!$M$23:$M$32,-1))</f>
        <v>#N/A</v>
      </c>
      <c r="O642" s="77" t="e">
        <f>INDEX(Summary!$O$23:$O$32,MATCH(M642/1000,Summary!$M$23:$M$32,-1))</f>
        <v>#N/A</v>
      </c>
    </row>
    <row r="643" spans="13:15" x14ac:dyDescent="0.2">
      <c r="M643" s="51">
        <v>608</v>
      </c>
      <c r="N643" s="73" t="e">
        <f>INDEX(Summary!$N$23:$N$32,MATCH(M643/1000,Summary!$M$23:$M$32,-1))</f>
        <v>#N/A</v>
      </c>
      <c r="O643" s="77" t="e">
        <f>INDEX(Summary!$O$23:$O$32,MATCH(M643/1000,Summary!$M$23:$M$32,-1))</f>
        <v>#N/A</v>
      </c>
    </row>
    <row r="644" spans="13:15" x14ac:dyDescent="0.2">
      <c r="M644" s="51">
        <v>609</v>
      </c>
      <c r="N644" s="73" t="e">
        <f>INDEX(Summary!$N$23:$N$32,MATCH(M644/1000,Summary!$M$23:$M$32,-1))</f>
        <v>#N/A</v>
      </c>
      <c r="O644" s="77" t="e">
        <f>INDEX(Summary!$O$23:$O$32,MATCH(M644/1000,Summary!$M$23:$M$32,-1))</f>
        <v>#N/A</v>
      </c>
    </row>
    <row r="645" spans="13:15" x14ac:dyDescent="0.2">
      <c r="M645" s="51">
        <v>610</v>
      </c>
      <c r="N645" s="73" t="e">
        <f>INDEX(Summary!$N$23:$N$32,MATCH(M645/1000,Summary!$M$23:$M$32,-1))</f>
        <v>#N/A</v>
      </c>
      <c r="O645" s="77" t="e">
        <f>INDEX(Summary!$O$23:$O$32,MATCH(M645/1000,Summary!$M$23:$M$32,-1))</f>
        <v>#N/A</v>
      </c>
    </row>
    <row r="646" spans="13:15" x14ac:dyDescent="0.2">
      <c r="M646" s="51">
        <v>611</v>
      </c>
      <c r="N646" s="73" t="e">
        <f>INDEX(Summary!$N$23:$N$32,MATCH(M646/1000,Summary!$M$23:$M$32,-1))</f>
        <v>#N/A</v>
      </c>
      <c r="O646" s="77" t="e">
        <f>INDEX(Summary!$O$23:$O$32,MATCH(M646/1000,Summary!$M$23:$M$32,-1))</f>
        <v>#N/A</v>
      </c>
    </row>
    <row r="647" spans="13:15" x14ac:dyDescent="0.2">
      <c r="M647" s="51">
        <v>612</v>
      </c>
      <c r="N647" s="73" t="e">
        <f>INDEX(Summary!$N$23:$N$32,MATCH(M647/1000,Summary!$M$23:$M$32,-1))</f>
        <v>#N/A</v>
      </c>
      <c r="O647" s="77" t="e">
        <f>INDEX(Summary!$O$23:$O$32,MATCH(M647/1000,Summary!$M$23:$M$32,-1))</f>
        <v>#N/A</v>
      </c>
    </row>
    <row r="648" spans="13:15" x14ac:dyDescent="0.2">
      <c r="M648" s="51">
        <v>613</v>
      </c>
      <c r="N648" s="73" t="e">
        <f>INDEX(Summary!$N$23:$N$32,MATCH(M648/1000,Summary!$M$23:$M$32,-1))</f>
        <v>#N/A</v>
      </c>
      <c r="O648" s="77" t="e">
        <f>INDEX(Summary!$O$23:$O$32,MATCH(M648/1000,Summary!$M$23:$M$32,-1))</f>
        <v>#N/A</v>
      </c>
    </row>
    <row r="649" spans="13:15" x14ac:dyDescent="0.2">
      <c r="M649" s="51">
        <v>614</v>
      </c>
      <c r="N649" s="73" t="e">
        <f>INDEX(Summary!$N$23:$N$32,MATCH(M649/1000,Summary!$M$23:$M$32,-1))</f>
        <v>#N/A</v>
      </c>
      <c r="O649" s="77" t="e">
        <f>INDEX(Summary!$O$23:$O$32,MATCH(M649/1000,Summary!$M$23:$M$32,-1))</f>
        <v>#N/A</v>
      </c>
    </row>
    <row r="650" spans="13:15" x14ac:dyDescent="0.2">
      <c r="M650" s="51">
        <v>615</v>
      </c>
      <c r="N650" s="73" t="e">
        <f>INDEX(Summary!$N$23:$N$32,MATCH(M650/1000,Summary!$M$23:$M$32,-1))</f>
        <v>#N/A</v>
      </c>
      <c r="O650" s="77" t="e">
        <f>INDEX(Summary!$O$23:$O$32,MATCH(M650/1000,Summary!$M$23:$M$32,-1))</f>
        <v>#N/A</v>
      </c>
    </row>
    <row r="651" spans="13:15" x14ac:dyDescent="0.2">
      <c r="M651" s="51">
        <v>616</v>
      </c>
      <c r="N651" s="73" t="e">
        <f>INDEX(Summary!$N$23:$N$32,MATCH(M651/1000,Summary!$M$23:$M$32,-1))</f>
        <v>#N/A</v>
      </c>
      <c r="O651" s="77" t="e">
        <f>INDEX(Summary!$O$23:$O$32,MATCH(M651/1000,Summary!$M$23:$M$32,-1))</f>
        <v>#N/A</v>
      </c>
    </row>
    <row r="652" spans="13:15" x14ac:dyDescent="0.2">
      <c r="M652" s="51">
        <v>617</v>
      </c>
      <c r="N652" s="73" t="e">
        <f>INDEX(Summary!$N$23:$N$32,MATCH(M652/1000,Summary!$M$23:$M$32,-1))</f>
        <v>#N/A</v>
      </c>
      <c r="O652" s="77" t="e">
        <f>INDEX(Summary!$O$23:$O$32,MATCH(M652/1000,Summary!$M$23:$M$32,-1))</f>
        <v>#N/A</v>
      </c>
    </row>
    <row r="653" spans="13:15" x14ac:dyDescent="0.2">
      <c r="M653" s="51">
        <v>618</v>
      </c>
      <c r="N653" s="73" t="e">
        <f>INDEX(Summary!$N$23:$N$32,MATCH(M653/1000,Summary!$M$23:$M$32,-1))</f>
        <v>#N/A</v>
      </c>
      <c r="O653" s="77" t="e">
        <f>INDEX(Summary!$O$23:$O$32,MATCH(M653/1000,Summary!$M$23:$M$32,-1))</f>
        <v>#N/A</v>
      </c>
    </row>
    <row r="654" spans="13:15" x14ac:dyDescent="0.2">
      <c r="M654" s="51">
        <v>619</v>
      </c>
      <c r="N654" s="73" t="e">
        <f>INDEX(Summary!$N$23:$N$32,MATCH(M654/1000,Summary!$M$23:$M$32,-1))</f>
        <v>#N/A</v>
      </c>
      <c r="O654" s="77" t="e">
        <f>INDEX(Summary!$O$23:$O$32,MATCH(M654/1000,Summary!$M$23:$M$32,-1))</f>
        <v>#N/A</v>
      </c>
    </row>
    <row r="655" spans="13:15" x14ac:dyDescent="0.2">
      <c r="M655" s="51">
        <v>620</v>
      </c>
      <c r="N655" s="73" t="e">
        <f>INDEX(Summary!$N$23:$N$32,MATCH(M655/1000,Summary!$M$23:$M$32,-1))</f>
        <v>#N/A</v>
      </c>
      <c r="O655" s="77" t="e">
        <f>INDEX(Summary!$O$23:$O$32,MATCH(M655/1000,Summary!$M$23:$M$32,-1))</f>
        <v>#N/A</v>
      </c>
    </row>
    <row r="656" spans="13:15" x14ac:dyDescent="0.2">
      <c r="M656" s="51">
        <v>621</v>
      </c>
      <c r="N656" s="73" t="e">
        <f>INDEX(Summary!$N$23:$N$32,MATCH(M656/1000,Summary!$M$23:$M$32,-1))</f>
        <v>#N/A</v>
      </c>
      <c r="O656" s="77" t="e">
        <f>INDEX(Summary!$O$23:$O$32,MATCH(M656/1000,Summary!$M$23:$M$32,-1))</f>
        <v>#N/A</v>
      </c>
    </row>
    <row r="657" spans="13:15" x14ac:dyDescent="0.2">
      <c r="M657" s="51">
        <v>622</v>
      </c>
      <c r="N657" s="73" t="e">
        <f>INDEX(Summary!$N$23:$N$32,MATCH(M657/1000,Summary!$M$23:$M$32,-1))</f>
        <v>#N/A</v>
      </c>
      <c r="O657" s="77" t="e">
        <f>INDEX(Summary!$O$23:$O$32,MATCH(M657/1000,Summary!$M$23:$M$32,-1))</f>
        <v>#N/A</v>
      </c>
    </row>
    <row r="658" spans="13:15" x14ac:dyDescent="0.2">
      <c r="M658" s="51">
        <v>623</v>
      </c>
      <c r="N658" s="73" t="e">
        <f>INDEX(Summary!$N$23:$N$32,MATCH(M658/1000,Summary!$M$23:$M$32,-1))</f>
        <v>#N/A</v>
      </c>
      <c r="O658" s="77" t="e">
        <f>INDEX(Summary!$O$23:$O$32,MATCH(M658/1000,Summary!$M$23:$M$32,-1))</f>
        <v>#N/A</v>
      </c>
    </row>
    <row r="659" spans="13:15" x14ac:dyDescent="0.2">
      <c r="M659" s="51">
        <v>624</v>
      </c>
      <c r="N659" s="73" t="e">
        <f>INDEX(Summary!$N$23:$N$32,MATCH(M659/1000,Summary!$M$23:$M$32,-1))</f>
        <v>#N/A</v>
      </c>
      <c r="O659" s="77" t="e">
        <f>INDEX(Summary!$O$23:$O$32,MATCH(M659/1000,Summary!$M$23:$M$32,-1))</f>
        <v>#N/A</v>
      </c>
    </row>
    <row r="660" spans="13:15" x14ac:dyDescent="0.2">
      <c r="M660" s="51">
        <v>625</v>
      </c>
      <c r="N660" s="73" t="e">
        <f>INDEX(Summary!$N$23:$N$32,MATCH(M660/1000,Summary!$M$23:$M$32,-1))</f>
        <v>#N/A</v>
      </c>
      <c r="O660" s="77" t="e">
        <f>INDEX(Summary!$O$23:$O$32,MATCH(M660/1000,Summary!$M$23:$M$32,-1))</f>
        <v>#N/A</v>
      </c>
    </row>
    <row r="661" spans="13:15" x14ac:dyDescent="0.2">
      <c r="M661" s="51">
        <v>626</v>
      </c>
      <c r="N661" s="73" t="e">
        <f>INDEX(Summary!$N$23:$N$32,MATCH(M661/1000,Summary!$M$23:$M$32,-1))</f>
        <v>#N/A</v>
      </c>
      <c r="O661" s="77" t="e">
        <f>INDEX(Summary!$O$23:$O$32,MATCH(M661/1000,Summary!$M$23:$M$32,-1))</f>
        <v>#N/A</v>
      </c>
    </row>
    <row r="662" spans="13:15" x14ac:dyDescent="0.2">
      <c r="M662" s="51">
        <v>627</v>
      </c>
      <c r="N662" s="73" t="e">
        <f>INDEX(Summary!$N$23:$N$32,MATCH(M662/1000,Summary!$M$23:$M$32,-1))</f>
        <v>#N/A</v>
      </c>
      <c r="O662" s="77" t="e">
        <f>INDEX(Summary!$O$23:$O$32,MATCH(M662/1000,Summary!$M$23:$M$32,-1))</f>
        <v>#N/A</v>
      </c>
    </row>
    <row r="663" spans="13:15" x14ac:dyDescent="0.2">
      <c r="M663" s="51">
        <v>628</v>
      </c>
      <c r="N663" s="73" t="e">
        <f>INDEX(Summary!$N$23:$N$32,MATCH(M663/1000,Summary!$M$23:$M$32,-1))</f>
        <v>#N/A</v>
      </c>
      <c r="O663" s="77" t="e">
        <f>INDEX(Summary!$O$23:$O$32,MATCH(M663/1000,Summary!$M$23:$M$32,-1))</f>
        <v>#N/A</v>
      </c>
    </row>
    <row r="664" spans="13:15" x14ac:dyDescent="0.2">
      <c r="M664" s="51">
        <v>629</v>
      </c>
      <c r="N664" s="73" t="e">
        <f>INDEX(Summary!$N$23:$N$32,MATCH(M664/1000,Summary!$M$23:$M$32,-1))</f>
        <v>#N/A</v>
      </c>
      <c r="O664" s="77" t="e">
        <f>INDEX(Summary!$O$23:$O$32,MATCH(M664/1000,Summary!$M$23:$M$32,-1))</f>
        <v>#N/A</v>
      </c>
    </row>
    <row r="665" spans="13:15" x14ac:dyDescent="0.2">
      <c r="M665" s="51">
        <v>630</v>
      </c>
      <c r="N665" s="73" t="e">
        <f>INDEX(Summary!$N$23:$N$32,MATCH(M665/1000,Summary!$M$23:$M$32,-1))</f>
        <v>#N/A</v>
      </c>
      <c r="O665" s="77" t="e">
        <f>INDEX(Summary!$O$23:$O$32,MATCH(M665/1000,Summary!$M$23:$M$32,-1))</f>
        <v>#N/A</v>
      </c>
    </row>
    <row r="666" spans="13:15" x14ac:dyDescent="0.2">
      <c r="M666" s="51">
        <v>631</v>
      </c>
      <c r="N666" s="73" t="e">
        <f>INDEX(Summary!$N$23:$N$32,MATCH(M666/1000,Summary!$M$23:$M$32,-1))</f>
        <v>#N/A</v>
      </c>
      <c r="O666" s="77" t="e">
        <f>INDEX(Summary!$O$23:$O$32,MATCH(M666/1000,Summary!$M$23:$M$32,-1))</f>
        <v>#N/A</v>
      </c>
    </row>
    <row r="667" spans="13:15" x14ac:dyDescent="0.2">
      <c r="M667" s="51">
        <v>632</v>
      </c>
      <c r="N667" s="73" t="e">
        <f>INDEX(Summary!$N$23:$N$32,MATCH(M667/1000,Summary!$M$23:$M$32,-1))</f>
        <v>#N/A</v>
      </c>
      <c r="O667" s="77" t="e">
        <f>INDEX(Summary!$O$23:$O$32,MATCH(M667/1000,Summary!$M$23:$M$32,-1))</f>
        <v>#N/A</v>
      </c>
    </row>
    <row r="668" spans="13:15" x14ac:dyDescent="0.2">
      <c r="M668" s="51">
        <v>633</v>
      </c>
      <c r="N668" s="73" t="e">
        <f>INDEX(Summary!$N$23:$N$32,MATCH(M668/1000,Summary!$M$23:$M$32,-1))</f>
        <v>#N/A</v>
      </c>
      <c r="O668" s="77" t="e">
        <f>INDEX(Summary!$O$23:$O$32,MATCH(M668/1000,Summary!$M$23:$M$32,-1))</f>
        <v>#N/A</v>
      </c>
    </row>
    <row r="669" spans="13:15" x14ac:dyDescent="0.2">
      <c r="M669" s="51">
        <v>634</v>
      </c>
      <c r="N669" s="73" t="e">
        <f>INDEX(Summary!$N$23:$N$32,MATCH(M669/1000,Summary!$M$23:$M$32,-1))</f>
        <v>#N/A</v>
      </c>
      <c r="O669" s="77" t="e">
        <f>INDEX(Summary!$O$23:$O$32,MATCH(M669/1000,Summary!$M$23:$M$32,-1))</f>
        <v>#N/A</v>
      </c>
    </row>
    <row r="670" spans="13:15" x14ac:dyDescent="0.2">
      <c r="M670" s="51">
        <v>635</v>
      </c>
      <c r="N670" s="73" t="e">
        <f>INDEX(Summary!$N$23:$N$32,MATCH(M670/1000,Summary!$M$23:$M$32,-1))</f>
        <v>#N/A</v>
      </c>
      <c r="O670" s="77" t="e">
        <f>INDEX(Summary!$O$23:$O$32,MATCH(M670/1000,Summary!$M$23:$M$32,-1))</f>
        <v>#N/A</v>
      </c>
    </row>
    <row r="671" spans="13:15" x14ac:dyDescent="0.2">
      <c r="M671" s="51">
        <v>636</v>
      </c>
      <c r="N671" s="73" t="e">
        <f>INDEX(Summary!$N$23:$N$32,MATCH(M671/1000,Summary!$M$23:$M$32,-1))</f>
        <v>#N/A</v>
      </c>
      <c r="O671" s="77" t="e">
        <f>INDEX(Summary!$O$23:$O$32,MATCH(M671/1000,Summary!$M$23:$M$32,-1))</f>
        <v>#N/A</v>
      </c>
    </row>
    <row r="672" spans="13:15" x14ac:dyDescent="0.2">
      <c r="M672" s="51">
        <v>637</v>
      </c>
      <c r="N672" s="73" t="e">
        <f>INDEX(Summary!$N$23:$N$32,MATCH(M672/1000,Summary!$M$23:$M$32,-1))</f>
        <v>#N/A</v>
      </c>
      <c r="O672" s="77" t="e">
        <f>INDEX(Summary!$O$23:$O$32,MATCH(M672/1000,Summary!$M$23:$M$32,-1))</f>
        <v>#N/A</v>
      </c>
    </row>
    <row r="673" spans="13:15" x14ac:dyDescent="0.2">
      <c r="M673" s="51">
        <v>638</v>
      </c>
      <c r="N673" s="73" t="e">
        <f>INDEX(Summary!$N$23:$N$32,MATCH(M673/1000,Summary!$M$23:$M$32,-1))</f>
        <v>#N/A</v>
      </c>
      <c r="O673" s="77" t="e">
        <f>INDEX(Summary!$O$23:$O$32,MATCH(M673/1000,Summary!$M$23:$M$32,-1))</f>
        <v>#N/A</v>
      </c>
    </row>
    <row r="674" spans="13:15" x14ac:dyDescent="0.2">
      <c r="M674" s="51">
        <v>639</v>
      </c>
      <c r="N674" s="73" t="e">
        <f>INDEX(Summary!$N$23:$N$32,MATCH(M674/1000,Summary!$M$23:$M$32,-1))</f>
        <v>#N/A</v>
      </c>
      <c r="O674" s="77" t="e">
        <f>INDEX(Summary!$O$23:$O$32,MATCH(M674/1000,Summary!$M$23:$M$32,-1))</f>
        <v>#N/A</v>
      </c>
    </row>
    <row r="675" spans="13:15" x14ac:dyDescent="0.2">
      <c r="M675" s="51">
        <v>640</v>
      </c>
      <c r="N675" s="73" t="e">
        <f>INDEX(Summary!$N$23:$N$32,MATCH(M675/1000,Summary!$M$23:$M$32,-1))</f>
        <v>#N/A</v>
      </c>
      <c r="O675" s="77" t="e">
        <f>INDEX(Summary!$O$23:$O$32,MATCH(M675/1000,Summary!$M$23:$M$32,-1))</f>
        <v>#N/A</v>
      </c>
    </row>
    <row r="676" spans="13:15" x14ac:dyDescent="0.2">
      <c r="M676" s="51">
        <v>641</v>
      </c>
      <c r="N676" s="73" t="e">
        <f>INDEX(Summary!$N$23:$N$32,MATCH(M676/1000,Summary!$M$23:$M$32,-1))</f>
        <v>#N/A</v>
      </c>
      <c r="O676" s="77" t="e">
        <f>INDEX(Summary!$O$23:$O$32,MATCH(M676/1000,Summary!$M$23:$M$32,-1))</f>
        <v>#N/A</v>
      </c>
    </row>
    <row r="677" spans="13:15" x14ac:dyDescent="0.2">
      <c r="M677" s="51">
        <v>642</v>
      </c>
      <c r="N677" s="73" t="e">
        <f>INDEX(Summary!$N$23:$N$32,MATCH(M677/1000,Summary!$M$23:$M$32,-1))</f>
        <v>#N/A</v>
      </c>
      <c r="O677" s="77" t="e">
        <f>INDEX(Summary!$O$23:$O$32,MATCH(M677/1000,Summary!$M$23:$M$32,-1))</f>
        <v>#N/A</v>
      </c>
    </row>
    <row r="678" spans="13:15" x14ac:dyDescent="0.2">
      <c r="M678" s="51">
        <v>643</v>
      </c>
      <c r="N678" s="73" t="e">
        <f>INDEX(Summary!$N$23:$N$32,MATCH(M678/1000,Summary!$M$23:$M$32,-1))</f>
        <v>#N/A</v>
      </c>
      <c r="O678" s="77" t="e">
        <f>INDEX(Summary!$O$23:$O$32,MATCH(M678/1000,Summary!$M$23:$M$32,-1))</f>
        <v>#N/A</v>
      </c>
    </row>
    <row r="679" spans="13:15" x14ac:dyDescent="0.2">
      <c r="M679" s="51">
        <v>644</v>
      </c>
      <c r="N679" s="73" t="e">
        <f>INDEX(Summary!$N$23:$N$32,MATCH(M679/1000,Summary!$M$23:$M$32,-1))</f>
        <v>#N/A</v>
      </c>
      <c r="O679" s="77" t="e">
        <f>INDEX(Summary!$O$23:$O$32,MATCH(M679/1000,Summary!$M$23:$M$32,-1))</f>
        <v>#N/A</v>
      </c>
    </row>
    <row r="680" spans="13:15" x14ac:dyDescent="0.2">
      <c r="M680" s="51">
        <v>645</v>
      </c>
      <c r="N680" s="73" t="e">
        <f>INDEX(Summary!$N$23:$N$32,MATCH(M680/1000,Summary!$M$23:$M$32,-1))</f>
        <v>#N/A</v>
      </c>
      <c r="O680" s="77" t="e">
        <f>INDEX(Summary!$O$23:$O$32,MATCH(M680/1000,Summary!$M$23:$M$32,-1))</f>
        <v>#N/A</v>
      </c>
    </row>
    <row r="681" spans="13:15" x14ac:dyDescent="0.2">
      <c r="M681" s="51">
        <v>646</v>
      </c>
      <c r="N681" s="73" t="e">
        <f>INDEX(Summary!$N$23:$N$32,MATCH(M681/1000,Summary!$M$23:$M$32,-1))</f>
        <v>#N/A</v>
      </c>
      <c r="O681" s="77" t="e">
        <f>INDEX(Summary!$O$23:$O$32,MATCH(M681/1000,Summary!$M$23:$M$32,-1))</f>
        <v>#N/A</v>
      </c>
    </row>
    <row r="682" spans="13:15" x14ac:dyDescent="0.2">
      <c r="M682" s="51">
        <v>647</v>
      </c>
      <c r="N682" s="73" t="e">
        <f>INDEX(Summary!$N$23:$N$32,MATCH(M682/1000,Summary!$M$23:$M$32,-1))</f>
        <v>#N/A</v>
      </c>
      <c r="O682" s="77" t="e">
        <f>INDEX(Summary!$O$23:$O$32,MATCH(M682/1000,Summary!$M$23:$M$32,-1))</f>
        <v>#N/A</v>
      </c>
    </row>
    <row r="683" spans="13:15" x14ac:dyDescent="0.2">
      <c r="M683" s="51">
        <v>648</v>
      </c>
      <c r="N683" s="73" t="e">
        <f>INDEX(Summary!$N$23:$N$32,MATCH(M683/1000,Summary!$M$23:$M$32,-1))</f>
        <v>#N/A</v>
      </c>
      <c r="O683" s="77" t="e">
        <f>INDEX(Summary!$O$23:$O$32,MATCH(M683/1000,Summary!$M$23:$M$32,-1))</f>
        <v>#N/A</v>
      </c>
    </row>
    <row r="684" spans="13:15" x14ac:dyDescent="0.2">
      <c r="M684" s="51">
        <v>649</v>
      </c>
      <c r="N684" s="73" t="e">
        <f>INDEX(Summary!$N$23:$N$32,MATCH(M684/1000,Summary!$M$23:$M$32,-1))</f>
        <v>#N/A</v>
      </c>
      <c r="O684" s="77" t="e">
        <f>INDEX(Summary!$O$23:$O$32,MATCH(M684/1000,Summary!$M$23:$M$32,-1))</f>
        <v>#N/A</v>
      </c>
    </row>
    <row r="685" spans="13:15" x14ac:dyDescent="0.2">
      <c r="M685" s="51">
        <v>650</v>
      </c>
      <c r="N685" s="73" t="e">
        <f>INDEX(Summary!$N$23:$N$32,MATCH(M685/1000,Summary!$M$23:$M$32,-1))</f>
        <v>#N/A</v>
      </c>
      <c r="O685" s="77" t="e">
        <f>INDEX(Summary!$O$23:$O$32,MATCH(M685/1000,Summary!$M$23:$M$32,-1))</f>
        <v>#N/A</v>
      </c>
    </row>
    <row r="686" spans="13:15" x14ac:dyDescent="0.2">
      <c r="M686" s="51">
        <v>651</v>
      </c>
      <c r="N686" s="73" t="e">
        <f>INDEX(Summary!$N$23:$N$32,MATCH(M686/1000,Summary!$M$23:$M$32,-1))</f>
        <v>#N/A</v>
      </c>
      <c r="O686" s="77" t="e">
        <f>INDEX(Summary!$O$23:$O$32,MATCH(M686/1000,Summary!$M$23:$M$32,-1))</f>
        <v>#N/A</v>
      </c>
    </row>
    <row r="687" spans="13:15" x14ac:dyDescent="0.2">
      <c r="M687" s="51">
        <v>652</v>
      </c>
      <c r="N687" s="73" t="e">
        <f>INDEX(Summary!$N$23:$N$32,MATCH(M687/1000,Summary!$M$23:$M$32,-1))</f>
        <v>#N/A</v>
      </c>
      <c r="O687" s="77" t="e">
        <f>INDEX(Summary!$O$23:$O$32,MATCH(M687/1000,Summary!$M$23:$M$32,-1))</f>
        <v>#N/A</v>
      </c>
    </row>
    <row r="688" spans="13:15" x14ac:dyDescent="0.2">
      <c r="M688" s="51">
        <v>653</v>
      </c>
      <c r="N688" s="73" t="e">
        <f>INDEX(Summary!$N$23:$N$32,MATCH(M688/1000,Summary!$M$23:$M$32,-1))</f>
        <v>#N/A</v>
      </c>
      <c r="O688" s="77" t="e">
        <f>INDEX(Summary!$O$23:$O$32,MATCH(M688/1000,Summary!$M$23:$M$32,-1))</f>
        <v>#N/A</v>
      </c>
    </row>
    <row r="689" spans="13:15" x14ac:dyDescent="0.2">
      <c r="M689" s="51">
        <v>654</v>
      </c>
      <c r="N689" s="73" t="e">
        <f>INDEX(Summary!$N$23:$N$32,MATCH(M689/1000,Summary!$M$23:$M$32,-1))</f>
        <v>#N/A</v>
      </c>
      <c r="O689" s="77" t="e">
        <f>INDEX(Summary!$O$23:$O$32,MATCH(M689/1000,Summary!$M$23:$M$32,-1))</f>
        <v>#N/A</v>
      </c>
    </row>
    <row r="690" spans="13:15" x14ac:dyDescent="0.2">
      <c r="M690" s="51">
        <v>655</v>
      </c>
      <c r="N690" s="73" t="e">
        <f>INDEX(Summary!$N$23:$N$32,MATCH(M690/1000,Summary!$M$23:$M$32,-1))</f>
        <v>#N/A</v>
      </c>
      <c r="O690" s="77" t="e">
        <f>INDEX(Summary!$O$23:$O$32,MATCH(M690/1000,Summary!$M$23:$M$32,-1))</f>
        <v>#N/A</v>
      </c>
    </row>
    <row r="691" spans="13:15" x14ac:dyDescent="0.2">
      <c r="M691" s="51">
        <v>656</v>
      </c>
      <c r="N691" s="73" t="e">
        <f>INDEX(Summary!$N$23:$N$32,MATCH(M691/1000,Summary!$M$23:$M$32,-1))</f>
        <v>#N/A</v>
      </c>
      <c r="O691" s="77" t="e">
        <f>INDEX(Summary!$O$23:$O$32,MATCH(M691/1000,Summary!$M$23:$M$32,-1))</f>
        <v>#N/A</v>
      </c>
    </row>
    <row r="692" spans="13:15" x14ac:dyDescent="0.2">
      <c r="M692" s="51">
        <v>657</v>
      </c>
      <c r="N692" s="73" t="e">
        <f>INDEX(Summary!$N$23:$N$32,MATCH(M692/1000,Summary!$M$23:$M$32,-1))</f>
        <v>#N/A</v>
      </c>
      <c r="O692" s="77" t="e">
        <f>INDEX(Summary!$O$23:$O$32,MATCH(M692/1000,Summary!$M$23:$M$32,-1))</f>
        <v>#N/A</v>
      </c>
    </row>
    <row r="693" spans="13:15" x14ac:dyDescent="0.2">
      <c r="M693" s="51">
        <v>658</v>
      </c>
      <c r="N693" s="73" t="e">
        <f>INDEX(Summary!$N$23:$N$32,MATCH(M693/1000,Summary!$M$23:$M$32,-1))</f>
        <v>#N/A</v>
      </c>
      <c r="O693" s="77" t="e">
        <f>INDEX(Summary!$O$23:$O$32,MATCH(M693/1000,Summary!$M$23:$M$32,-1))</f>
        <v>#N/A</v>
      </c>
    </row>
    <row r="694" spans="13:15" x14ac:dyDescent="0.2">
      <c r="M694" s="51">
        <v>659</v>
      </c>
      <c r="N694" s="73" t="e">
        <f>INDEX(Summary!$N$23:$N$32,MATCH(M694/1000,Summary!$M$23:$M$32,-1))</f>
        <v>#N/A</v>
      </c>
      <c r="O694" s="77" t="e">
        <f>INDEX(Summary!$O$23:$O$32,MATCH(M694/1000,Summary!$M$23:$M$32,-1))</f>
        <v>#N/A</v>
      </c>
    </row>
    <row r="695" spans="13:15" x14ac:dyDescent="0.2">
      <c r="M695" s="51">
        <v>660</v>
      </c>
      <c r="N695" s="73" t="e">
        <f>INDEX(Summary!$N$23:$N$32,MATCH(M695/1000,Summary!$M$23:$M$32,-1))</f>
        <v>#N/A</v>
      </c>
      <c r="O695" s="77" t="e">
        <f>INDEX(Summary!$O$23:$O$32,MATCH(M695/1000,Summary!$M$23:$M$32,-1))</f>
        <v>#N/A</v>
      </c>
    </row>
    <row r="696" spans="13:15" x14ac:dyDescent="0.2">
      <c r="M696" s="51">
        <v>661</v>
      </c>
      <c r="N696" s="73" t="e">
        <f>INDEX(Summary!$N$23:$N$32,MATCH(M696/1000,Summary!$M$23:$M$32,-1))</f>
        <v>#N/A</v>
      </c>
      <c r="O696" s="77" t="e">
        <f>INDEX(Summary!$O$23:$O$32,MATCH(M696/1000,Summary!$M$23:$M$32,-1))</f>
        <v>#N/A</v>
      </c>
    </row>
    <row r="697" spans="13:15" x14ac:dyDescent="0.2">
      <c r="M697" s="51">
        <v>662</v>
      </c>
      <c r="N697" s="73" t="e">
        <f>INDEX(Summary!$N$23:$N$32,MATCH(M697/1000,Summary!$M$23:$M$32,-1))</f>
        <v>#N/A</v>
      </c>
      <c r="O697" s="77" t="e">
        <f>INDEX(Summary!$O$23:$O$32,MATCH(M697/1000,Summary!$M$23:$M$32,-1))</f>
        <v>#N/A</v>
      </c>
    </row>
    <row r="698" spans="13:15" x14ac:dyDescent="0.2">
      <c r="M698" s="51">
        <v>663</v>
      </c>
      <c r="N698" s="73" t="e">
        <f>INDEX(Summary!$N$23:$N$32,MATCH(M698/1000,Summary!$M$23:$M$32,-1))</f>
        <v>#N/A</v>
      </c>
      <c r="O698" s="77" t="e">
        <f>INDEX(Summary!$O$23:$O$32,MATCH(M698/1000,Summary!$M$23:$M$32,-1))</f>
        <v>#N/A</v>
      </c>
    </row>
    <row r="699" spans="13:15" x14ac:dyDescent="0.2">
      <c r="M699" s="51">
        <v>664</v>
      </c>
      <c r="N699" s="73" t="e">
        <f>INDEX(Summary!$N$23:$N$32,MATCH(M699/1000,Summary!$M$23:$M$32,-1))</f>
        <v>#N/A</v>
      </c>
      <c r="O699" s="77" t="e">
        <f>INDEX(Summary!$O$23:$O$32,MATCH(M699/1000,Summary!$M$23:$M$32,-1))</f>
        <v>#N/A</v>
      </c>
    </row>
    <row r="700" spans="13:15" x14ac:dyDescent="0.2">
      <c r="M700" s="51">
        <v>665</v>
      </c>
      <c r="N700" s="73" t="e">
        <f>INDEX(Summary!$N$23:$N$32,MATCH(M700/1000,Summary!$M$23:$M$32,-1))</f>
        <v>#N/A</v>
      </c>
      <c r="O700" s="77" t="e">
        <f>INDEX(Summary!$O$23:$O$32,MATCH(M700/1000,Summary!$M$23:$M$32,-1))</f>
        <v>#N/A</v>
      </c>
    </row>
    <row r="701" spans="13:15" x14ac:dyDescent="0.2">
      <c r="M701" s="51">
        <v>666</v>
      </c>
      <c r="N701" s="73" t="e">
        <f>INDEX(Summary!$N$23:$N$32,MATCH(M701/1000,Summary!$M$23:$M$32,-1))</f>
        <v>#N/A</v>
      </c>
      <c r="O701" s="77" t="e">
        <f>INDEX(Summary!$O$23:$O$32,MATCH(M701/1000,Summary!$M$23:$M$32,-1))</f>
        <v>#N/A</v>
      </c>
    </row>
    <row r="702" spans="13:15" x14ac:dyDescent="0.2">
      <c r="M702" s="51">
        <v>667</v>
      </c>
      <c r="N702" s="73" t="e">
        <f>INDEX(Summary!$N$23:$N$32,MATCH(M702/1000,Summary!$M$23:$M$32,-1))</f>
        <v>#N/A</v>
      </c>
      <c r="O702" s="77" t="e">
        <f>INDEX(Summary!$O$23:$O$32,MATCH(M702/1000,Summary!$M$23:$M$32,-1))</f>
        <v>#N/A</v>
      </c>
    </row>
    <row r="703" spans="13:15" x14ac:dyDescent="0.2">
      <c r="M703" s="51">
        <v>668</v>
      </c>
      <c r="N703" s="73" t="e">
        <f>INDEX(Summary!$N$23:$N$32,MATCH(M703/1000,Summary!$M$23:$M$32,-1))</f>
        <v>#N/A</v>
      </c>
      <c r="O703" s="77" t="e">
        <f>INDEX(Summary!$O$23:$O$32,MATCH(M703/1000,Summary!$M$23:$M$32,-1))</f>
        <v>#N/A</v>
      </c>
    </row>
    <row r="704" spans="13:15" x14ac:dyDescent="0.2">
      <c r="M704" s="51">
        <v>669</v>
      </c>
      <c r="N704" s="73" t="e">
        <f>INDEX(Summary!$N$23:$N$32,MATCH(M704/1000,Summary!$M$23:$M$32,-1))</f>
        <v>#N/A</v>
      </c>
      <c r="O704" s="77" t="e">
        <f>INDEX(Summary!$O$23:$O$32,MATCH(M704/1000,Summary!$M$23:$M$32,-1))</f>
        <v>#N/A</v>
      </c>
    </row>
    <row r="705" spans="13:15" x14ac:dyDescent="0.2">
      <c r="M705" s="51">
        <v>670</v>
      </c>
      <c r="N705" s="73" t="e">
        <f>INDEX(Summary!$N$23:$N$32,MATCH(M705/1000,Summary!$M$23:$M$32,-1))</f>
        <v>#N/A</v>
      </c>
      <c r="O705" s="77" t="e">
        <f>INDEX(Summary!$O$23:$O$32,MATCH(M705/1000,Summary!$M$23:$M$32,-1))</f>
        <v>#N/A</v>
      </c>
    </row>
    <row r="706" spans="13:15" x14ac:dyDescent="0.2">
      <c r="M706" s="51">
        <v>671</v>
      </c>
      <c r="N706" s="73" t="e">
        <f>INDEX(Summary!$N$23:$N$32,MATCH(M706/1000,Summary!$M$23:$M$32,-1))</f>
        <v>#N/A</v>
      </c>
      <c r="O706" s="77" t="e">
        <f>INDEX(Summary!$O$23:$O$32,MATCH(M706/1000,Summary!$M$23:$M$32,-1))</f>
        <v>#N/A</v>
      </c>
    </row>
    <row r="707" spans="13:15" x14ac:dyDescent="0.2">
      <c r="M707" s="51">
        <v>672</v>
      </c>
      <c r="N707" s="73" t="e">
        <f>INDEX(Summary!$N$23:$N$32,MATCH(M707/1000,Summary!$M$23:$M$32,-1))</f>
        <v>#N/A</v>
      </c>
      <c r="O707" s="77" t="e">
        <f>INDEX(Summary!$O$23:$O$32,MATCH(M707/1000,Summary!$M$23:$M$32,-1))</f>
        <v>#N/A</v>
      </c>
    </row>
    <row r="708" spans="13:15" x14ac:dyDescent="0.2">
      <c r="M708" s="51">
        <v>673</v>
      </c>
      <c r="N708" s="73" t="e">
        <f>INDEX(Summary!$N$23:$N$32,MATCH(M708/1000,Summary!$M$23:$M$32,-1))</f>
        <v>#N/A</v>
      </c>
      <c r="O708" s="77" t="e">
        <f>INDEX(Summary!$O$23:$O$32,MATCH(M708/1000,Summary!$M$23:$M$32,-1))</f>
        <v>#N/A</v>
      </c>
    </row>
    <row r="709" spans="13:15" x14ac:dyDescent="0.2">
      <c r="M709" s="51">
        <v>674</v>
      </c>
      <c r="N709" s="73" t="e">
        <f>INDEX(Summary!$N$23:$N$32,MATCH(M709/1000,Summary!$M$23:$M$32,-1))</f>
        <v>#N/A</v>
      </c>
      <c r="O709" s="77" t="e">
        <f>INDEX(Summary!$O$23:$O$32,MATCH(M709/1000,Summary!$M$23:$M$32,-1))</f>
        <v>#N/A</v>
      </c>
    </row>
    <row r="710" spans="13:15" x14ac:dyDescent="0.2">
      <c r="M710" s="51">
        <v>675</v>
      </c>
      <c r="N710" s="73" t="e">
        <f>INDEX(Summary!$N$23:$N$32,MATCH(M710/1000,Summary!$M$23:$M$32,-1))</f>
        <v>#N/A</v>
      </c>
      <c r="O710" s="77" t="e">
        <f>INDEX(Summary!$O$23:$O$32,MATCH(M710/1000,Summary!$M$23:$M$32,-1))</f>
        <v>#N/A</v>
      </c>
    </row>
    <row r="711" spans="13:15" x14ac:dyDescent="0.2">
      <c r="M711" s="51">
        <v>676</v>
      </c>
      <c r="N711" s="73" t="e">
        <f>INDEX(Summary!$N$23:$N$32,MATCH(M711/1000,Summary!$M$23:$M$32,-1))</f>
        <v>#N/A</v>
      </c>
      <c r="O711" s="77" t="e">
        <f>INDEX(Summary!$O$23:$O$32,MATCH(M711/1000,Summary!$M$23:$M$32,-1))</f>
        <v>#N/A</v>
      </c>
    </row>
    <row r="712" spans="13:15" x14ac:dyDescent="0.2">
      <c r="M712" s="51">
        <v>677</v>
      </c>
      <c r="N712" s="73" t="e">
        <f>INDEX(Summary!$N$23:$N$32,MATCH(M712/1000,Summary!$M$23:$M$32,-1))</f>
        <v>#N/A</v>
      </c>
      <c r="O712" s="77" t="e">
        <f>INDEX(Summary!$O$23:$O$32,MATCH(M712/1000,Summary!$M$23:$M$32,-1))</f>
        <v>#N/A</v>
      </c>
    </row>
    <row r="713" spans="13:15" x14ac:dyDescent="0.2">
      <c r="M713" s="51">
        <v>678</v>
      </c>
      <c r="N713" s="73" t="e">
        <f>INDEX(Summary!$N$23:$N$32,MATCH(M713/1000,Summary!$M$23:$M$32,-1))</f>
        <v>#N/A</v>
      </c>
      <c r="O713" s="77" t="e">
        <f>INDEX(Summary!$O$23:$O$32,MATCH(M713/1000,Summary!$M$23:$M$32,-1))</f>
        <v>#N/A</v>
      </c>
    </row>
    <row r="714" spans="13:15" x14ac:dyDescent="0.2">
      <c r="M714" s="51">
        <v>679</v>
      </c>
      <c r="N714" s="73" t="e">
        <f>INDEX(Summary!$N$23:$N$32,MATCH(M714/1000,Summary!$M$23:$M$32,-1))</f>
        <v>#N/A</v>
      </c>
      <c r="O714" s="77" t="e">
        <f>INDEX(Summary!$O$23:$O$32,MATCH(M714/1000,Summary!$M$23:$M$32,-1))</f>
        <v>#N/A</v>
      </c>
    </row>
    <row r="715" spans="13:15" x14ac:dyDescent="0.2">
      <c r="M715" s="51">
        <v>680</v>
      </c>
      <c r="N715" s="73" t="e">
        <f>INDEX(Summary!$N$23:$N$32,MATCH(M715/1000,Summary!$M$23:$M$32,-1))</f>
        <v>#N/A</v>
      </c>
      <c r="O715" s="77" t="e">
        <f>INDEX(Summary!$O$23:$O$32,MATCH(M715/1000,Summary!$M$23:$M$32,-1))</f>
        <v>#N/A</v>
      </c>
    </row>
    <row r="716" spans="13:15" x14ac:dyDescent="0.2">
      <c r="M716" s="51">
        <v>681</v>
      </c>
      <c r="N716" s="73" t="e">
        <f>INDEX(Summary!$N$23:$N$32,MATCH(M716/1000,Summary!$M$23:$M$32,-1))</f>
        <v>#N/A</v>
      </c>
      <c r="O716" s="77" t="e">
        <f>INDEX(Summary!$O$23:$O$32,MATCH(M716/1000,Summary!$M$23:$M$32,-1))</f>
        <v>#N/A</v>
      </c>
    </row>
    <row r="717" spans="13:15" x14ac:dyDescent="0.2">
      <c r="M717" s="51">
        <v>682</v>
      </c>
      <c r="N717" s="73" t="e">
        <f>INDEX(Summary!$N$23:$N$32,MATCH(M717/1000,Summary!$M$23:$M$32,-1))</f>
        <v>#N/A</v>
      </c>
      <c r="O717" s="77" t="e">
        <f>INDEX(Summary!$O$23:$O$32,MATCH(M717/1000,Summary!$M$23:$M$32,-1))</f>
        <v>#N/A</v>
      </c>
    </row>
    <row r="718" spans="13:15" x14ac:dyDescent="0.2">
      <c r="M718" s="51">
        <v>683</v>
      </c>
      <c r="N718" s="73" t="e">
        <f>INDEX(Summary!$N$23:$N$32,MATCH(M718/1000,Summary!$M$23:$M$32,-1))</f>
        <v>#N/A</v>
      </c>
      <c r="O718" s="77" t="e">
        <f>INDEX(Summary!$O$23:$O$32,MATCH(M718/1000,Summary!$M$23:$M$32,-1))</f>
        <v>#N/A</v>
      </c>
    </row>
    <row r="719" spans="13:15" x14ac:dyDescent="0.2">
      <c r="M719" s="51">
        <v>684</v>
      </c>
      <c r="N719" s="73" t="e">
        <f>INDEX(Summary!$N$23:$N$32,MATCH(M719/1000,Summary!$M$23:$M$32,-1))</f>
        <v>#N/A</v>
      </c>
      <c r="O719" s="77" t="e">
        <f>INDEX(Summary!$O$23:$O$32,MATCH(M719/1000,Summary!$M$23:$M$32,-1))</f>
        <v>#N/A</v>
      </c>
    </row>
    <row r="720" spans="13:15" x14ac:dyDescent="0.2">
      <c r="M720" s="51">
        <v>685</v>
      </c>
      <c r="N720" s="73" t="e">
        <f>INDEX(Summary!$N$23:$N$32,MATCH(M720/1000,Summary!$M$23:$M$32,-1))</f>
        <v>#N/A</v>
      </c>
      <c r="O720" s="77" t="e">
        <f>INDEX(Summary!$O$23:$O$32,MATCH(M720/1000,Summary!$M$23:$M$32,-1))</f>
        <v>#N/A</v>
      </c>
    </row>
    <row r="721" spans="13:15" x14ac:dyDescent="0.2">
      <c r="M721" s="51">
        <v>686</v>
      </c>
      <c r="N721" s="73" t="e">
        <f>INDEX(Summary!$N$23:$N$32,MATCH(M721/1000,Summary!$M$23:$M$32,-1))</f>
        <v>#N/A</v>
      </c>
      <c r="O721" s="77" t="e">
        <f>INDEX(Summary!$O$23:$O$32,MATCH(M721/1000,Summary!$M$23:$M$32,-1))</f>
        <v>#N/A</v>
      </c>
    </row>
    <row r="722" spans="13:15" x14ac:dyDescent="0.2">
      <c r="M722" s="51">
        <v>687</v>
      </c>
      <c r="N722" s="73" t="e">
        <f>INDEX(Summary!$N$23:$N$32,MATCH(M722/1000,Summary!$M$23:$M$32,-1))</f>
        <v>#N/A</v>
      </c>
      <c r="O722" s="77" t="e">
        <f>INDEX(Summary!$O$23:$O$32,MATCH(M722/1000,Summary!$M$23:$M$32,-1))</f>
        <v>#N/A</v>
      </c>
    </row>
    <row r="723" spans="13:15" x14ac:dyDescent="0.2">
      <c r="M723" s="51">
        <v>688</v>
      </c>
      <c r="N723" s="73" t="e">
        <f>INDEX(Summary!$N$23:$N$32,MATCH(M723/1000,Summary!$M$23:$M$32,-1))</f>
        <v>#N/A</v>
      </c>
      <c r="O723" s="77" t="e">
        <f>INDEX(Summary!$O$23:$O$32,MATCH(M723/1000,Summary!$M$23:$M$32,-1))</f>
        <v>#N/A</v>
      </c>
    </row>
    <row r="724" spans="13:15" x14ac:dyDescent="0.2">
      <c r="M724" s="51">
        <v>689</v>
      </c>
      <c r="N724" s="73" t="e">
        <f>INDEX(Summary!$N$23:$N$32,MATCH(M724/1000,Summary!$M$23:$M$32,-1))</f>
        <v>#N/A</v>
      </c>
      <c r="O724" s="77" t="e">
        <f>INDEX(Summary!$O$23:$O$32,MATCH(M724/1000,Summary!$M$23:$M$32,-1))</f>
        <v>#N/A</v>
      </c>
    </row>
    <row r="725" spans="13:15" x14ac:dyDescent="0.2">
      <c r="M725" s="51">
        <v>690</v>
      </c>
      <c r="N725" s="73" t="e">
        <f>INDEX(Summary!$N$23:$N$32,MATCH(M725/1000,Summary!$M$23:$M$32,-1))</f>
        <v>#N/A</v>
      </c>
      <c r="O725" s="77" t="e">
        <f>INDEX(Summary!$O$23:$O$32,MATCH(M725/1000,Summary!$M$23:$M$32,-1))</f>
        <v>#N/A</v>
      </c>
    </row>
    <row r="726" spans="13:15" x14ac:dyDescent="0.2">
      <c r="M726" s="51">
        <v>691</v>
      </c>
      <c r="N726" s="73" t="e">
        <f>INDEX(Summary!$N$23:$N$32,MATCH(M726/1000,Summary!$M$23:$M$32,-1))</f>
        <v>#N/A</v>
      </c>
      <c r="O726" s="77" t="e">
        <f>INDEX(Summary!$O$23:$O$32,MATCH(M726/1000,Summary!$M$23:$M$32,-1))</f>
        <v>#N/A</v>
      </c>
    </row>
    <row r="727" spans="13:15" x14ac:dyDescent="0.2">
      <c r="M727" s="51">
        <v>692</v>
      </c>
      <c r="N727" s="73" t="e">
        <f>INDEX(Summary!$N$23:$N$32,MATCH(M727/1000,Summary!$M$23:$M$32,-1))</f>
        <v>#N/A</v>
      </c>
      <c r="O727" s="77" t="e">
        <f>INDEX(Summary!$O$23:$O$32,MATCH(M727/1000,Summary!$M$23:$M$32,-1))</f>
        <v>#N/A</v>
      </c>
    </row>
    <row r="728" spans="13:15" x14ac:dyDescent="0.2">
      <c r="M728" s="51">
        <v>693</v>
      </c>
      <c r="N728" s="73" t="e">
        <f>INDEX(Summary!$N$23:$N$32,MATCH(M728/1000,Summary!$M$23:$M$32,-1))</f>
        <v>#N/A</v>
      </c>
      <c r="O728" s="77" t="e">
        <f>INDEX(Summary!$O$23:$O$32,MATCH(M728/1000,Summary!$M$23:$M$32,-1))</f>
        <v>#N/A</v>
      </c>
    </row>
    <row r="729" spans="13:15" x14ac:dyDescent="0.2">
      <c r="M729" s="51">
        <v>694</v>
      </c>
      <c r="N729" s="73" t="e">
        <f>INDEX(Summary!$N$23:$N$32,MATCH(M729/1000,Summary!$M$23:$M$32,-1))</f>
        <v>#N/A</v>
      </c>
      <c r="O729" s="77" t="e">
        <f>INDEX(Summary!$O$23:$O$32,MATCH(M729/1000,Summary!$M$23:$M$32,-1))</f>
        <v>#N/A</v>
      </c>
    </row>
    <row r="730" spans="13:15" x14ac:dyDescent="0.2">
      <c r="M730" s="51">
        <v>695</v>
      </c>
      <c r="N730" s="73" t="e">
        <f>INDEX(Summary!$N$23:$N$32,MATCH(M730/1000,Summary!$M$23:$M$32,-1))</f>
        <v>#N/A</v>
      </c>
      <c r="O730" s="77" t="e">
        <f>INDEX(Summary!$O$23:$O$32,MATCH(M730/1000,Summary!$M$23:$M$32,-1))</f>
        <v>#N/A</v>
      </c>
    </row>
    <row r="731" spans="13:15" x14ac:dyDescent="0.2">
      <c r="M731" s="51">
        <v>696</v>
      </c>
      <c r="N731" s="73" t="e">
        <f>INDEX(Summary!$N$23:$N$32,MATCH(M731/1000,Summary!$M$23:$M$32,-1))</f>
        <v>#N/A</v>
      </c>
      <c r="O731" s="77" t="e">
        <f>INDEX(Summary!$O$23:$O$32,MATCH(M731/1000,Summary!$M$23:$M$32,-1))</f>
        <v>#N/A</v>
      </c>
    </row>
    <row r="732" spans="13:15" x14ac:dyDescent="0.2">
      <c r="M732" s="51">
        <v>697</v>
      </c>
      <c r="N732" s="73" t="e">
        <f>INDEX(Summary!$N$23:$N$32,MATCH(M732/1000,Summary!$M$23:$M$32,-1))</f>
        <v>#N/A</v>
      </c>
      <c r="O732" s="77" t="e">
        <f>INDEX(Summary!$O$23:$O$32,MATCH(M732/1000,Summary!$M$23:$M$32,-1))</f>
        <v>#N/A</v>
      </c>
    </row>
    <row r="733" spans="13:15" x14ac:dyDescent="0.2">
      <c r="M733" s="51">
        <v>698</v>
      </c>
      <c r="N733" s="73" t="e">
        <f>INDEX(Summary!$N$23:$N$32,MATCH(M733/1000,Summary!$M$23:$M$32,-1))</f>
        <v>#N/A</v>
      </c>
      <c r="O733" s="77" t="e">
        <f>INDEX(Summary!$O$23:$O$32,MATCH(M733/1000,Summary!$M$23:$M$32,-1))</f>
        <v>#N/A</v>
      </c>
    </row>
    <row r="734" spans="13:15" x14ac:dyDescent="0.2">
      <c r="M734" s="51">
        <v>699</v>
      </c>
      <c r="N734" s="73" t="e">
        <f>INDEX(Summary!$N$23:$N$32,MATCH(M734/1000,Summary!$M$23:$M$32,-1))</f>
        <v>#N/A</v>
      </c>
      <c r="O734" s="77" t="e">
        <f>INDEX(Summary!$O$23:$O$32,MATCH(M734/1000,Summary!$M$23:$M$32,-1))</f>
        <v>#N/A</v>
      </c>
    </row>
    <row r="735" spans="13:15" x14ac:dyDescent="0.2">
      <c r="M735" s="51">
        <v>700</v>
      </c>
      <c r="N735" s="73" t="e">
        <f>INDEX(Summary!$N$23:$N$32,MATCH(M735/1000,Summary!$M$23:$M$32,-1))</f>
        <v>#N/A</v>
      </c>
      <c r="O735" s="77" t="e">
        <f>INDEX(Summary!$O$23:$O$32,MATCH(M735/1000,Summary!$M$23:$M$32,-1))</f>
        <v>#N/A</v>
      </c>
    </row>
    <row r="736" spans="13:15" x14ac:dyDescent="0.2">
      <c r="M736" s="51">
        <v>701</v>
      </c>
      <c r="N736" s="73" t="e">
        <f>INDEX(Summary!$N$23:$N$32,MATCH(M736/1000,Summary!$M$23:$M$32,-1))</f>
        <v>#N/A</v>
      </c>
      <c r="O736" s="77" t="e">
        <f>INDEX(Summary!$O$23:$O$32,MATCH(M736/1000,Summary!$M$23:$M$32,-1))</f>
        <v>#N/A</v>
      </c>
    </row>
    <row r="737" spans="13:15" x14ac:dyDescent="0.2">
      <c r="M737" s="51">
        <v>702</v>
      </c>
      <c r="N737" s="73" t="e">
        <f>INDEX(Summary!$N$23:$N$32,MATCH(M737/1000,Summary!$M$23:$M$32,-1))</f>
        <v>#N/A</v>
      </c>
      <c r="O737" s="77" t="e">
        <f>INDEX(Summary!$O$23:$O$32,MATCH(M737/1000,Summary!$M$23:$M$32,-1))</f>
        <v>#N/A</v>
      </c>
    </row>
    <row r="738" spans="13:15" x14ac:dyDescent="0.2">
      <c r="M738" s="51">
        <v>703</v>
      </c>
      <c r="N738" s="73" t="e">
        <f>INDEX(Summary!$N$23:$N$32,MATCH(M738/1000,Summary!$M$23:$M$32,-1))</f>
        <v>#N/A</v>
      </c>
      <c r="O738" s="77" t="e">
        <f>INDEX(Summary!$O$23:$O$32,MATCH(M738/1000,Summary!$M$23:$M$32,-1))</f>
        <v>#N/A</v>
      </c>
    </row>
    <row r="739" spans="13:15" x14ac:dyDescent="0.2">
      <c r="M739" s="51">
        <v>704</v>
      </c>
      <c r="N739" s="73" t="e">
        <f>INDEX(Summary!$N$23:$N$32,MATCH(M739/1000,Summary!$M$23:$M$32,-1))</f>
        <v>#N/A</v>
      </c>
      <c r="O739" s="77" t="e">
        <f>INDEX(Summary!$O$23:$O$32,MATCH(M739/1000,Summary!$M$23:$M$32,-1))</f>
        <v>#N/A</v>
      </c>
    </row>
    <row r="740" spans="13:15" x14ac:dyDescent="0.2">
      <c r="M740" s="51">
        <v>705</v>
      </c>
      <c r="N740" s="73" t="e">
        <f>INDEX(Summary!$N$23:$N$32,MATCH(M740/1000,Summary!$M$23:$M$32,-1))</f>
        <v>#N/A</v>
      </c>
      <c r="O740" s="77" t="e">
        <f>INDEX(Summary!$O$23:$O$32,MATCH(M740/1000,Summary!$M$23:$M$32,-1))</f>
        <v>#N/A</v>
      </c>
    </row>
    <row r="741" spans="13:15" x14ac:dyDescent="0.2">
      <c r="M741" s="51">
        <v>706</v>
      </c>
      <c r="N741" s="73" t="e">
        <f>INDEX(Summary!$N$23:$N$32,MATCH(M741/1000,Summary!$M$23:$M$32,-1))</f>
        <v>#N/A</v>
      </c>
      <c r="O741" s="77" t="e">
        <f>INDEX(Summary!$O$23:$O$32,MATCH(M741/1000,Summary!$M$23:$M$32,-1))</f>
        <v>#N/A</v>
      </c>
    </row>
    <row r="742" spans="13:15" x14ac:dyDescent="0.2">
      <c r="M742" s="51">
        <v>707</v>
      </c>
      <c r="N742" s="73" t="e">
        <f>INDEX(Summary!$N$23:$N$32,MATCH(M742/1000,Summary!$M$23:$M$32,-1))</f>
        <v>#N/A</v>
      </c>
      <c r="O742" s="77" t="e">
        <f>INDEX(Summary!$O$23:$O$32,MATCH(M742/1000,Summary!$M$23:$M$32,-1))</f>
        <v>#N/A</v>
      </c>
    </row>
    <row r="743" spans="13:15" x14ac:dyDescent="0.2">
      <c r="M743" s="51">
        <v>708</v>
      </c>
      <c r="N743" s="73" t="e">
        <f>INDEX(Summary!$N$23:$N$32,MATCH(M743/1000,Summary!$M$23:$M$32,-1))</f>
        <v>#N/A</v>
      </c>
      <c r="O743" s="77" t="e">
        <f>INDEX(Summary!$O$23:$O$32,MATCH(M743/1000,Summary!$M$23:$M$32,-1))</f>
        <v>#N/A</v>
      </c>
    </row>
    <row r="744" spans="13:15" x14ac:dyDescent="0.2">
      <c r="M744" s="51">
        <v>709</v>
      </c>
      <c r="N744" s="73" t="e">
        <f>INDEX(Summary!$N$23:$N$32,MATCH(M744/1000,Summary!$M$23:$M$32,-1))</f>
        <v>#N/A</v>
      </c>
      <c r="O744" s="77" t="e">
        <f>INDEX(Summary!$O$23:$O$32,MATCH(M744/1000,Summary!$M$23:$M$32,-1))</f>
        <v>#N/A</v>
      </c>
    </row>
    <row r="745" spans="13:15" x14ac:dyDescent="0.2">
      <c r="M745" s="51">
        <v>710</v>
      </c>
      <c r="N745" s="73" t="e">
        <f>INDEX(Summary!$N$23:$N$32,MATCH(M745/1000,Summary!$M$23:$M$32,-1))</f>
        <v>#N/A</v>
      </c>
      <c r="O745" s="77" t="e">
        <f>INDEX(Summary!$O$23:$O$32,MATCH(M745/1000,Summary!$M$23:$M$32,-1))</f>
        <v>#N/A</v>
      </c>
    </row>
    <row r="746" spans="13:15" x14ac:dyDescent="0.2">
      <c r="M746" s="51">
        <v>711</v>
      </c>
      <c r="N746" s="73" t="e">
        <f>INDEX(Summary!$N$23:$N$32,MATCH(M746/1000,Summary!$M$23:$M$32,-1))</f>
        <v>#N/A</v>
      </c>
      <c r="O746" s="77" t="e">
        <f>INDEX(Summary!$O$23:$O$32,MATCH(M746/1000,Summary!$M$23:$M$32,-1))</f>
        <v>#N/A</v>
      </c>
    </row>
    <row r="747" spans="13:15" x14ac:dyDescent="0.2">
      <c r="M747" s="51">
        <v>712</v>
      </c>
      <c r="N747" s="73" t="e">
        <f>INDEX(Summary!$N$23:$N$32,MATCH(M747/1000,Summary!$M$23:$M$32,-1))</f>
        <v>#N/A</v>
      </c>
      <c r="O747" s="77" t="e">
        <f>INDEX(Summary!$O$23:$O$32,MATCH(M747/1000,Summary!$M$23:$M$32,-1))</f>
        <v>#N/A</v>
      </c>
    </row>
    <row r="748" spans="13:15" x14ac:dyDescent="0.2">
      <c r="M748" s="51">
        <v>713</v>
      </c>
      <c r="N748" s="73" t="e">
        <f>INDEX(Summary!$N$23:$N$32,MATCH(M748/1000,Summary!$M$23:$M$32,-1))</f>
        <v>#N/A</v>
      </c>
      <c r="O748" s="77" t="e">
        <f>INDEX(Summary!$O$23:$O$32,MATCH(M748/1000,Summary!$M$23:$M$32,-1))</f>
        <v>#N/A</v>
      </c>
    </row>
    <row r="749" spans="13:15" x14ac:dyDescent="0.2">
      <c r="M749" s="51">
        <v>714</v>
      </c>
      <c r="N749" s="73" t="e">
        <f>INDEX(Summary!$N$23:$N$32,MATCH(M749/1000,Summary!$M$23:$M$32,-1))</f>
        <v>#N/A</v>
      </c>
      <c r="O749" s="77" t="e">
        <f>INDEX(Summary!$O$23:$O$32,MATCH(M749/1000,Summary!$M$23:$M$32,-1))</f>
        <v>#N/A</v>
      </c>
    </row>
    <row r="750" spans="13:15" x14ac:dyDescent="0.2">
      <c r="M750" s="51">
        <v>715</v>
      </c>
      <c r="N750" s="73" t="e">
        <f>INDEX(Summary!$N$23:$N$32,MATCH(M750/1000,Summary!$M$23:$M$32,-1))</f>
        <v>#N/A</v>
      </c>
      <c r="O750" s="77" t="e">
        <f>INDEX(Summary!$O$23:$O$32,MATCH(M750/1000,Summary!$M$23:$M$32,-1))</f>
        <v>#N/A</v>
      </c>
    </row>
    <row r="751" spans="13:15" x14ac:dyDescent="0.2">
      <c r="M751" s="51">
        <v>716</v>
      </c>
      <c r="N751" s="73" t="e">
        <f>INDEX(Summary!$N$23:$N$32,MATCH(M751/1000,Summary!$M$23:$M$32,-1))</f>
        <v>#N/A</v>
      </c>
      <c r="O751" s="77" t="e">
        <f>INDEX(Summary!$O$23:$O$32,MATCH(M751/1000,Summary!$M$23:$M$32,-1))</f>
        <v>#N/A</v>
      </c>
    </row>
    <row r="752" spans="13:15" x14ac:dyDescent="0.2">
      <c r="M752" s="51">
        <v>717</v>
      </c>
      <c r="N752" s="73" t="e">
        <f>INDEX(Summary!$N$23:$N$32,MATCH(M752/1000,Summary!$M$23:$M$32,-1))</f>
        <v>#N/A</v>
      </c>
      <c r="O752" s="77" t="e">
        <f>INDEX(Summary!$O$23:$O$32,MATCH(M752/1000,Summary!$M$23:$M$32,-1))</f>
        <v>#N/A</v>
      </c>
    </row>
    <row r="753" spans="13:15" x14ac:dyDescent="0.2">
      <c r="M753" s="51">
        <v>718</v>
      </c>
      <c r="N753" s="73" t="e">
        <f>INDEX(Summary!$N$23:$N$32,MATCH(M753/1000,Summary!$M$23:$M$32,-1))</f>
        <v>#N/A</v>
      </c>
      <c r="O753" s="77" t="e">
        <f>INDEX(Summary!$O$23:$O$32,MATCH(M753/1000,Summary!$M$23:$M$32,-1))</f>
        <v>#N/A</v>
      </c>
    </row>
    <row r="754" spans="13:15" x14ac:dyDescent="0.2">
      <c r="M754" s="51">
        <v>719</v>
      </c>
      <c r="N754" s="73" t="e">
        <f>INDEX(Summary!$N$23:$N$32,MATCH(M754/1000,Summary!$M$23:$M$32,-1))</f>
        <v>#N/A</v>
      </c>
      <c r="O754" s="77" t="e">
        <f>INDEX(Summary!$O$23:$O$32,MATCH(M754/1000,Summary!$M$23:$M$32,-1))</f>
        <v>#N/A</v>
      </c>
    </row>
    <row r="755" spans="13:15" x14ac:dyDescent="0.2">
      <c r="M755" s="51">
        <v>720</v>
      </c>
      <c r="N755" s="73" t="e">
        <f>INDEX(Summary!$N$23:$N$32,MATCH(M755/1000,Summary!$M$23:$M$32,-1))</f>
        <v>#N/A</v>
      </c>
      <c r="O755" s="77" t="e">
        <f>INDEX(Summary!$O$23:$O$32,MATCH(M755/1000,Summary!$M$23:$M$32,-1))</f>
        <v>#N/A</v>
      </c>
    </row>
    <row r="756" spans="13:15" x14ac:dyDescent="0.2">
      <c r="M756" s="51">
        <v>721</v>
      </c>
      <c r="N756" s="73" t="e">
        <f>INDEX(Summary!$N$23:$N$32,MATCH(M756/1000,Summary!$M$23:$M$32,-1))</f>
        <v>#N/A</v>
      </c>
      <c r="O756" s="77" t="e">
        <f>INDEX(Summary!$O$23:$O$32,MATCH(M756/1000,Summary!$M$23:$M$32,-1))</f>
        <v>#N/A</v>
      </c>
    </row>
    <row r="757" spans="13:15" x14ac:dyDescent="0.2">
      <c r="M757" s="51">
        <v>722</v>
      </c>
      <c r="N757" s="73" t="e">
        <f>INDEX(Summary!$N$23:$N$32,MATCH(M757/1000,Summary!$M$23:$M$32,-1))</f>
        <v>#N/A</v>
      </c>
      <c r="O757" s="77" t="e">
        <f>INDEX(Summary!$O$23:$O$32,MATCH(M757/1000,Summary!$M$23:$M$32,-1))</f>
        <v>#N/A</v>
      </c>
    </row>
    <row r="758" spans="13:15" x14ac:dyDescent="0.2">
      <c r="M758" s="51">
        <v>723</v>
      </c>
      <c r="N758" s="73" t="e">
        <f>INDEX(Summary!$N$23:$N$32,MATCH(M758/1000,Summary!$M$23:$M$32,-1))</f>
        <v>#N/A</v>
      </c>
      <c r="O758" s="77" t="e">
        <f>INDEX(Summary!$O$23:$O$32,MATCH(M758/1000,Summary!$M$23:$M$32,-1))</f>
        <v>#N/A</v>
      </c>
    </row>
    <row r="759" spans="13:15" x14ac:dyDescent="0.2">
      <c r="M759" s="51">
        <v>724</v>
      </c>
      <c r="N759" s="73" t="e">
        <f>INDEX(Summary!$N$23:$N$32,MATCH(M759/1000,Summary!$M$23:$M$32,-1))</f>
        <v>#N/A</v>
      </c>
      <c r="O759" s="77" t="e">
        <f>INDEX(Summary!$O$23:$O$32,MATCH(M759/1000,Summary!$M$23:$M$32,-1))</f>
        <v>#N/A</v>
      </c>
    </row>
    <row r="760" spans="13:15" x14ac:dyDescent="0.2">
      <c r="M760" s="51">
        <v>725</v>
      </c>
      <c r="N760" s="73" t="e">
        <f>INDEX(Summary!$N$23:$N$32,MATCH(M760/1000,Summary!$M$23:$M$32,-1))</f>
        <v>#N/A</v>
      </c>
      <c r="O760" s="77" t="e">
        <f>INDEX(Summary!$O$23:$O$32,MATCH(M760/1000,Summary!$M$23:$M$32,-1))</f>
        <v>#N/A</v>
      </c>
    </row>
    <row r="761" spans="13:15" x14ac:dyDescent="0.2">
      <c r="M761" s="51">
        <v>726</v>
      </c>
      <c r="N761" s="73" t="e">
        <f>INDEX(Summary!$N$23:$N$32,MATCH(M761/1000,Summary!$M$23:$M$32,-1))</f>
        <v>#N/A</v>
      </c>
      <c r="O761" s="77" t="e">
        <f>INDEX(Summary!$O$23:$O$32,MATCH(M761/1000,Summary!$M$23:$M$32,-1))</f>
        <v>#N/A</v>
      </c>
    </row>
    <row r="762" spans="13:15" x14ac:dyDescent="0.2">
      <c r="M762" s="51">
        <v>727</v>
      </c>
      <c r="N762" s="73" t="e">
        <f>INDEX(Summary!$N$23:$N$32,MATCH(M762/1000,Summary!$M$23:$M$32,-1))</f>
        <v>#N/A</v>
      </c>
      <c r="O762" s="77" t="e">
        <f>INDEX(Summary!$O$23:$O$32,MATCH(M762/1000,Summary!$M$23:$M$32,-1))</f>
        <v>#N/A</v>
      </c>
    </row>
    <row r="763" spans="13:15" x14ac:dyDescent="0.2">
      <c r="M763" s="51">
        <v>728</v>
      </c>
      <c r="N763" s="73" t="e">
        <f>INDEX(Summary!$N$23:$N$32,MATCH(M763/1000,Summary!$M$23:$M$32,-1))</f>
        <v>#N/A</v>
      </c>
      <c r="O763" s="77" t="e">
        <f>INDEX(Summary!$O$23:$O$32,MATCH(M763/1000,Summary!$M$23:$M$32,-1))</f>
        <v>#N/A</v>
      </c>
    </row>
    <row r="764" spans="13:15" x14ac:dyDescent="0.2">
      <c r="M764" s="51">
        <v>729</v>
      </c>
      <c r="N764" s="73" t="e">
        <f>INDEX(Summary!$N$23:$N$32,MATCH(M764/1000,Summary!$M$23:$M$32,-1))</f>
        <v>#N/A</v>
      </c>
      <c r="O764" s="77" t="e">
        <f>INDEX(Summary!$O$23:$O$32,MATCH(M764/1000,Summary!$M$23:$M$32,-1))</f>
        <v>#N/A</v>
      </c>
    </row>
    <row r="765" spans="13:15" x14ac:dyDescent="0.2">
      <c r="M765" s="51">
        <v>730</v>
      </c>
      <c r="N765" s="73" t="e">
        <f>INDEX(Summary!$N$23:$N$32,MATCH(M765/1000,Summary!$M$23:$M$32,-1))</f>
        <v>#N/A</v>
      </c>
      <c r="O765" s="77" t="e">
        <f>INDEX(Summary!$O$23:$O$32,MATCH(M765/1000,Summary!$M$23:$M$32,-1))</f>
        <v>#N/A</v>
      </c>
    </row>
    <row r="766" spans="13:15" x14ac:dyDescent="0.2">
      <c r="M766" s="51">
        <v>731</v>
      </c>
      <c r="N766" s="73" t="e">
        <f>INDEX(Summary!$N$23:$N$32,MATCH(M766/1000,Summary!$M$23:$M$32,-1))</f>
        <v>#N/A</v>
      </c>
      <c r="O766" s="77" t="e">
        <f>INDEX(Summary!$O$23:$O$32,MATCH(M766/1000,Summary!$M$23:$M$32,-1))</f>
        <v>#N/A</v>
      </c>
    </row>
    <row r="767" spans="13:15" x14ac:dyDescent="0.2">
      <c r="M767" s="51">
        <v>732</v>
      </c>
      <c r="N767" s="73" t="e">
        <f>INDEX(Summary!$N$23:$N$32,MATCH(M767/1000,Summary!$M$23:$M$32,-1))</f>
        <v>#N/A</v>
      </c>
      <c r="O767" s="77" t="e">
        <f>INDEX(Summary!$O$23:$O$32,MATCH(M767/1000,Summary!$M$23:$M$32,-1))</f>
        <v>#N/A</v>
      </c>
    </row>
    <row r="768" spans="13:15" x14ac:dyDescent="0.2">
      <c r="M768" s="51">
        <v>733</v>
      </c>
      <c r="N768" s="73" t="e">
        <f>INDEX(Summary!$N$23:$N$32,MATCH(M768/1000,Summary!$M$23:$M$32,-1))</f>
        <v>#N/A</v>
      </c>
      <c r="O768" s="77" t="e">
        <f>INDEX(Summary!$O$23:$O$32,MATCH(M768/1000,Summary!$M$23:$M$32,-1))</f>
        <v>#N/A</v>
      </c>
    </row>
    <row r="769" spans="13:15" x14ac:dyDescent="0.2">
      <c r="M769" s="51">
        <v>734</v>
      </c>
      <c r="N769" s="73" t="e">
        <f>INDEX(Summary!$N$23:$N$32,MATCH(M769/1000,Summary!$M$23:$M$32,-1))</f>
        <v>#N/A</v>
      </c>
      <c r="O769" s="77" t="e">
        <f>INDEX(Summary!$O$23:$O$32,MATCH(M769/1000,Summary!$M$23:$M$32,-1))</f>
        <v>#N/A</v>
      </c>
    </row>
    <row r="770" spans="13:15" x14ac:dyDescent="0.2">
      <c r="M770" s="51">
        <v>735</v>
      </c>
      <c r="N770" s="73" t="e">
        <f>INDEX(Summary!$N$23:$N$32,MATCH(M770/1000,Summary!$M$23:$M$32,-1))</f>
        <v>#N/A</v>
      </c>
      <c r="O770" s="77" t="e">
        <f>INDEX(Summary!$O$23:$O$32,MATCH(M770/1000,Summary!$M$23:$M$32,-1))</f>
        <v>#N/A</v>
      </c>
    </row>
    <row r="771" spans="13:15" x14ac:dyDescent="0.2">
      <c r="M771" s="51">
        <v>736</v>
      </c>
      <c r="N771" s="73" t="e">
        <f>INDEX(Summary!$N$23:$N$32,MATCH(M771/1000,Summary!$M$23:$M$32,-1))</f>
        <v>#N/A</v>
      </c>
      <c r="O771" s="77" t="e">
        <f>INDEX(Summary!$O$23:$O$32,MATCH(M771/1000,Summary!$M$23:$M$32,-1))</f>
        <v>#N/A</v>
      </c>
    </row>
    <row r="772" spans="13:15" x14ac:dyDescent="0.2">
      <c r="M772" s="51">
        <v>737</v>
      </c>
      <c r="N772" s="73" t="e">
        <f>INDEX(Summary!$N$23:$N$32,MATCH(M772/1000,Summary!$M$23:$M$32,-1))</f>
        <v>#N/A</v>
      </c>
      <c r="O772" s="77" t="e">
        <f>INDEX(Summary!$O$23:$O$32,MATCH(M772/1000,Summary!$M$23:$M$32,-1))</f>
        <v>#N/A</v>
      </c>
    </row>
    <row r="773" spans="13:15" x14ac:dyDescent="0.2">
      <c r="M773" s="51">
        <v>738</v>
      </c>
      <c r="N773" s="73" t="e">
        <f>INDEX(Summary!$N$23:$N$32,MATCH(M773/1000,Summary!$M$23:$M$32,-1))</f>
        <v>#N/A</v>
      </c>
      <c r="O773" s="77" t="e">
        <f>INDEX(Summary!$O$23:$O$32,MATCH(M773/1000,Summary!$M$23:$M$32,-1))</f>
        <v>#N/A</v>
      </c>
    </row>
    <row r="774" spans="13:15" x14ac:dyDescent="0.2">
      <c r="M774" s="51">
        <v>739</v>
      </c>
      <c r="N774" s="73" t="e">
        <f>INDEX(Summary!$N$23:$N$32,MATCH(M774/1000,Summary!$M$23:$M$32,-1))</f>
        <v>#N/A</v>
      </c>
      <c r="O774" s="77" t="e">
        <f>INDEX(Summary!$O$23:$O$32,MATCH(M774/1000,Summary!$M$23:$M$32,-1))</f>
        <v>#N/A</v>
      </c>
    </row>
    <row r="775" spans="13:15" x14ac:dyDescent="0.2">
      <c r="M775" s="51">
        <v>740</v>
      </c>
      <c r="N775" s="73" t="e">
        <f>INDEX(Summary!$N$23:$N$32,MATCH(M775/1000,Summary!$M$23:$M$32,-1))</f>
        <v>#N/A</v>
      </c>
      <c r="O775" s="77" t="e">
        <f>INDEX(Summary!$O$23:$O$32,MATCH(M775/1000,Summary!$M$23:$M$32,-1))</f>
        <v>#N/A</v>
      </c>
    </row>
    <row r="776" spans="13:15" x14ac:dyDescent="0.2">
      <c r="M776" s="51">
        <v>741</v>
      </c>
      <c r="N776" s="73" t="e">
        <f>INDEX(Summary!$N$23:$N$32,MATCH(M776/1000,Summary!$M$23:$M$32,-1))</f>
        <v>#N/A</v>
      </c>
      <c r="O776" s="77" t="e">
        <f>INDEX(Summary!$O$23:$O$32,MATCH(M776/1000,Summary!$M$23:$M$32,-1))</f>
        <v>#N/A</v>
      </c>
    </row>
    <row r="777" spans="13:15" x14ac:dyDescent="0.2">
      <c r="M777" s="51">
        <v>742</v>
      </c>
      <c r="N777" s="73" t="e">
        <f>INDEX(Summary!$N$23:$N$32,MATCH(M777/1000,Summary!$M$23:$M$32,-1))</f>
        <v>#N/A</v>
      </c>
      <c r="O777" s="77" t="e">
        <f>INDEX(Summary!$O$23:$O$32,MATCH(M777/1000,Summary!$M$23:$M$32,-1))</f>
        <v>#N/A</v>
      </c>
    </row>
    <row r="778" spans="13:15" x14ac:dyDescent="0.2">
      <c r="M778" s="51">
        <v>743</v>
      </c>
      <c r="N778" s="73" t="e">
        <f>INDEX(Summary!$N$23:$N$32,MATCH(M778/1000,Summary!$M$23:$M$32,-1))</f>
        <v>#N/A</v>
      </c>
      <c r="O778" s="77" t="e">
        <f>INDEX(Summary!$O$23:$O$32,MATCH(M778/1000,Summary!$M$23:$M$32,-1))</f>
        <v>#N/A</v>
      </c>
    </row>
    <row r="779" spans="13:15" x14ac:dyDescent="0.2">
      <c r="M779" s="51">
        <v>744</v>
      </c>
      <c r="N779" s="73" t="e">
        <f>INDEX(Summary!$N$23:$N$32,MATCH(M779/1000,Summary!$M$23:$M$32,-1))</f>
        <v>#N/A</v>
      </c>
      <c r="O779" s="77" t="e">
        <f>INDEX(Summary!$O$23:$O$32,MATCH(M779/1000,Summary!$M$23:$M$32,-1))</f>
        <v>#N/A</v>
      </c>
    </row>
    <row r="780" spans="13:15" x14ac:dyDescent="0.2">
      <c r="M780" s="51">
        <v>745</v>
      </c>
      <c r="N780" s="73" t="e">
        <f>INDEX(Summary!$N$23:$N$32,MATCH(M780/1000,Summary!$M$23:$M$32,-1))</f>
        <v>#N/A</v>
      </c>
      <c r="O780" s="77" t="e">
        <f>INDEX(Summary!$O$23:$O$32,MATCH(M780/1000,Summary!$M$23:$M$32,-1))</f>
        <v>#N/A</v>
      </c>
    </row>
    <row r="781" spans="13:15" x14ac:dyDescent="0.2">
      <c r="M781" s="51">
        <v>746</v>
      </c>
      <c r="N781" s="73" t="e">
        <f>INDEX(Summary!$N$23:$N$32,MATCH(M781/1000,Summary!$M$23:$M$32,-1))</f>
        <v>#N/A</v>
      </c>
      <c r="O781" s="77" t="e">
        <f>INDEX(Summary!$O$23:$O$32,MATCH(M781/1000,Summary!$M$23:$M$32,-1))</f>
        <v>#N/A</v>
      </c>
    </row>
    <row r="782" spans="13:15" x14ac:dyDescent="0.2">
      <c r="M782" s="51">
        <v>747</v>
      </c>
      <c r="N782" s="73" t="e">
        <f>INDEX(Summary!$N$23:$N$32,MATCH(M782/1000,Summary!$M$23:$M$32,-1))</f>
        <v>#N/A</v>
      </c>
      <c r="O782" s="77" t="e">
        <f>INDEX(Summary!$O$23:$O$32,MATCH(M782/1000,Summary!$M$23:$M$32,-1))</f>
        <v>#N/A</v>
      </c>
    </row>
    <row r="783" spans="13:15" x14ac:dyDescent="0.2">
      <c r="M783" s="51">
        <v>748</v>
      </c>
      <c r="N783" s="73" t="e">
        <f>INDEX(Summary!$N$23:$N$32,MATCH(M783/1000,Summary!$M$23:$M$32,-1))</f>
        <v>#N/A</v>
      </c>
      <c r="O783" s="77" t="e">
        <f>INDEX(Summary!$O$23:$O$32,MATCH(M783/1000,Summary!$M$23:$M$32,-1))</f>
        <v>#N/A</v>
      </c>
    </row>
    <row r="784" spans="13:15" x14ac:dyDescent="0.2">
      <c r="M784" s="51">
        <v>749</v>
      </c>
      <c r="N784" s="73" t="e">
        <f>INDEX(Summary!$N$23:$N$32,MATCH(M784/1000,Summary!$M$23:$M$32,-1))</f>
        <v>#N/A</v>
      </c>
      <c r="O784" s="77" t="e">
        <f>INDEX(Summary!$O$23:$O$32,MATCH(M784/1000,Summary!$M$23:$M$32,-1))</f>
        <v>#N/A</v>
      </c>
    </row>
    <row r="785" spans="13:15" x14ac:dyDescent="0.2">
      <c r="M785" s="51">
        <v>750</v>
      </c>
      <c r="N785" s="73" t="e">
        <f>INDEX(Summary!$N$23:$N$32,MATCH(M785/1000,Summary!$M$23:$M$32,-1))</f>
        <v>#N/A</v>
      </c>
      <c r="O785" s="77" t="e">
        <f>INDEX(Summary!$O$23:$O$32,MATCH(M785/1000,Summary!$M$23:$M$32,-1))</f>
        <v>#N/A</v>
      </c>
    </row>
    <row r="786" spans="13:15" x14ac:dyDescent="0.2">
      <c r="M786" s="51">
        <v>751</v>
      </c>
      <c r="N786" s="73" t="e">
        <f>INDEX(Summary!$N$23:$N$32,MATCH(M786/1000,Summary!$M$23:$M$32,-1))</f>
        <v>#N/A</v>
      </c>
      <c r="O786" s="77" t="e">
        <f>INDEX(Summary!$O$23:$O$32,MATCH(M786/1000,Summary!$M$23:$M$32,-1))</f>
        <v>#N/A</v>
      </c>
    </row>
    <row r="787" spans="13:15" x14ac:dyDescent="0.2">
      <c r="M787" s="51">
        <v>752</v>
      </c>
      <c r="N787" s="73" t="e">
        <f>INDEX(Summary!$N$23:$N$32,MATCH(M787/1000,Summary!$M$23:$M$32,-1))</f>
        <v>#N/A</v>
      </c>
      <c r="O787" s="77" t="e">
        <f>INDEX(Summary!$O$23:$O$32,MATCH(M787/1000,Summary!$M$23:$M$32,-1))</f>
        <v>#N/A</v>
      </c>
    </row>
    <row r="788" spans="13:15" x14ac:dyDescent="0.2">
      <c r="M788" s="51">
        <v>753</v>
      </c>
      <c r="N788" s="73" t="e">
        <f>INDEX(Summary!$N$23:$N$32,MATCH(M788/1000,Summary!$M$23:$M$32,-1))</f>
        <v>#N/A</v>
      </c>
      <c r="O788" s="77" t="e">
        <f>INDEX(Summary!$O$23:$O$32,MATCH(M788/1000,Summary!$M$23:$M$32,-1))</f>
        <v>#N/A</v>
      </c>
    </row>
    <row r="789" spans="13:15" x14ac:dyDescent="0.2">
      <c r="M789" s="51">
        <v>754</v>
      </c>
      <c r="N789" s="73" t="e">
        <f>INDEX(Summary!$N$23:$N$32,MATCH(M789/1000,Summary!$M$23:$M$32,-1))</f>
        <v>#N/A</v>
      </c>
      <c r="O789" s="77" t="e">
        <f>INDEX(Summary!$O$23:$O$32,MATCH(M789/1000,Summary!$M$23:$M$32,-1))</f>
        <v>#N/A</v>
      </c>
    </row>
    <row r="790" spans="13:15" x14ac:dyDescent="0.2">
      <c r="M790" s="51">
        <v>755</v>
      </c>
      <c r="N790" s="73" t="e">
        <f>INDEX(Summary!$N$23:$N$32,MATCH(M790/1000,Summary!$M$23:$M$32,-1))</f>
        <v>#N/A</v>
      </c>
      <c r="O790" s="77" t="e">
        <f>INDEX(Summary!$O$23:$O$32,MATCH(M790/1000,Summary!$M$23:$M$32,-1))</f>
        <v>#N/A</v>
      </c>
    </row>
    <row r="791" spans="13:15" x14ac:dyDescent="0.2">
      <c r="M791" s="51">
        <v>756</v>
      </c>
      <c r="N791" s="73" t="e">
        <f>INDEX(Summary!$N$23:$N$32,MATCH(M791/1000,Summary!$M$23:$M$32,-1))</f>
        <v>#N/A</v>
      </c>
      <c r="O791" s="77" t="e">
        <f>INDEX(Summary!$O$23:$O$32,MATCH(M791/1000,Summary!$M$23:$M$32,-1))</f>
        <v>#N/A</v>
      </c>
    </row>
    <row r="792" spans="13:15" x14ac:dyDescent="0.2">
      <c r="M792" s="51">
        <v>757</v>
      </c>
      <c r="N792" s="73" t="e">
        <f>INDEX(Summary!$N$23:$N$32,MATCH(M792/1000,Summary!$M$23:$M$32,-1))</f>
        <v>#N/A</v>
      </c>
      <c r="O792" s="77" t="e">
        <f>INDEX(Summary!$O$23:$O$32,MATCH(M792/1000,Summary!$M$23:$M$32,-1))</f>
        <v>#N/A</v>
      </c>
    </row>
    <row r="793" spans="13:15" x14ac:dyDescent="0.2">
      <c r="M793" s="51">
        <v>758</v>
      </c>
      <c r="N793" s="73" t="e">
        <f>INDEX(Summary!$N$23:$N$32,MATCH(M793/1000,Summary!$M$23:$M$32,-1))</f>
        <v>#N/A</v>
      </c>
      <c r="O793" s="77" t="e">
        <f>INDEX(Summary!$O$23:$O$32,MATCH(M793/1000,Summary!$M$23:$M$32,-1))</f>
        <v>#N/A</v>
      </c>
    </row>
    <row r="794" spans="13:15" x14ac:dyDescent="0.2">
      <c r="M794" s="51">
        <v>759</v>
      </c>
      <c r="N794" s="73" t="e">
        <f>INDEX(Summary!$N$23:$N$32,MATCH(M794/1000,Summary!$M$23:$M$32,-1))</f>
        <v>#N/A</v>
      </c>
      <c r="O794" s="77" t="e">
        <f>INDEX(Summary!$O$23:$O$32,MATCH(M794/1000,Summary!$M$23:$M$32,-1))</f>
        <v>#N/A</v>
      </c>
    </row>
    <row r="795" spans="13:15" x14ac:dyDescent="0.2">
      <c r="M795" s="51">
        <v>760</v>
      </c>
      <c r="N795" s="73" t="e">
        <f>INDEX(Summary!$N$23:$N$32,MATCH(M795/1000,Summary!$M$23:$M$32,-1))</f>
        <v>#N/A</v>
      </c>
      <c r="O795" s="77" t="e">
        <f>INDEX(Summary!$O$23:$O$32,MATCH(M795/1000,Summary!$M$23:$M$32,-1))</f>
        <v>#N/A</v>
      </c>
    </row>
    <row r="796" spans="13:15" x14ac:dyDescent="0.2">
      <c r="M796" s="51">
        <v>761</v>
      </c>
      <c r="N796" s="73" t="e">
        <f>INDEX(Summary!$N$23:$N$32,MATCH(M796/1000,Summary!$M$23:$M$32,-1))</f>
        <v>#N/A</v>
      </c>
      <c r="O796" s="77" t="e">
        <f>INDEX(Summary!$O$23:$O$32,MATCH(M796/1000,Summary!$M$23:$M$32,-1))</f>
        <v>#N/A</v>
      </c>
    </row>
    <row r="797" spans="13:15" x14ac:dyDescent="0.2">
      <c r="M797" s="51">
        <v>762</v>
      </c>
      <c r="N797" s="73" t="e">
        <f>INDEX(Summary!$N$23:$N$32,MATCH(M797/1000,Summary!$M$23:$M$32,-1))</f>
        <v>#N/A</v>
      </c>
      <c r="O797" s="77" t="e">
        <f>INDEX(Summary!$O$23:$O$32,MATCH(M797/1000,Summary!$M$23:$M$32,-1))</f>
        <v>#N/A</v>
      </c>
    </row>
    <row r="798" spans="13:15" x14ac:dyDescent="0.2">
      <c r="M798" s="51">
        <v>763</v>
      </c>
      <c r="N798" s="73" t="e">
        <f>INDEX(Summary!$N$23:$N$32,MATCH(M798/1000,Summary!$M$23:$M$32,-1))</f>
        <v>#N/A</v>
      </c>
      <c r="O798" s="77" t="e">
        <f>INDEX(Summary!$O$23:$O$32,MATCH(M798/1000,Summary!$M$23:$M$32,-1))</f>
        <v>#N/A</v>
      </c>
    </row>
    <row r="799" spans="13:15" x14ac:dyDescent="0.2">
      <c r="M799" s="51">
        <v>764</v>
      </c>
      <c r="N799" s="73" t="e">
        <f>INDEX(Summary!$N$23:$N$32,MATCH(M799/1000,Summary!$M$23:$M$32,-1))</f>
        <v>#N/A</v>
      </c>
      <c r="O799" s="77" t="e">
        <f>INDEX(Summary!$O$23:$O$32,MATCH(M799/1000,Summary!$M$23:$M$32,-1))</f>
        <v>#N/A</v>
      </c>
    </row>
    <row r="800" spans="13:15" x14ac:dyDescent="0.2">
      <c r="M800" s="51">
        <v>765</v>
      </c>
      <c r="N800" s="73" t="e">
        <f>INDEX(Summary!$N$23:$N$32,MATCH(M800/1000,Summary!$M$23:$M$32,-1))</f>
        <v>#N/A</v>
      </c>
      <c r="O800" s="77" t="e">
        <f>INDEX(Summary!$O$23:$O$32,MATCH(M800/1000,Summary!$M$23:$M$32,-1))</f>
        <v>#N/A</v>
      </c>
    </row>
    <row r="801" spans="13:15" x14ac:dyDescent="0.2">
      <c r="M801" s="51">
        <v>766</v>
      </c>
      <c r="N801" s="73" t="e">
        <f>INDEX(Summary!$N$23:$N$32,MATCH(M801/1000,Summary!$M$23:$M$32,-1))</f>
        <v>#N/A</v>
      </c>
      <c r="O801" s="77" t="e">
        <f>INDEX(Summary!$O$23:$O$32,MATCH(M801/1000,Summary!$M$23:$M$32,-1))</f>
        <v>#N/A</v>
      </c>
    </row>
    <row r="802" spans="13:15" x14ac:dyDescent="0.2">
      <c r="M802" s="51">
        <v>767</v>
      </c>
      <c r="N802" s="73" t="e">
        <f>INDEX(Summary!$N$23:$N$32,MATCH(M802/1000,Summary!$M$23:$M$32,-1))</f>
        <v>#N/A</v>
      </c>
      <c r="O802" s="77" t="e">
        <f>INDEX(Summary!$O$23:$O$32,MATCH(M802/1000,Summary!$M$23:$M$32,-1))</f>
        <v>#N/A</v>
      </c>
    </row>
    <row r="803" spans="13:15" x14ac:dyDescent="0.2">
      <c r="M803" s="51">
        <v>768</v>
      </c>
      <c r="N803" s="73" t="e">
        <f>INDEX(Summary!$N$23:$N$32,MATCH(M803/1000,Summary!$M$23:$M$32,-1))</f>
        <v>#N/A</v>
      </c>
      <c r="O803" s="77" t="e">
        <f>INDEX(Summary!$O$23:$O$32,MATCH(M803/1000,Summary!$M$23:$M$32,-1))</f>
        <v>#N/A</v>
      </c>
    </row>
    <row r="804" spans="13:15" x14ac:dyDescent="0.2">
      <c r="M804" s="51">
        <v>769</v>
      </c>
      <c r="N804" s="73" t="e">
        <f>INDEX(Summary!$N$23:$N$32,MATCH(M804/1000,Summary!$M$23:$M$32,-1))</f>
        <v>#N/A</v>
      </c>
      <c r="O804" s="77" t="e">
        <f>INDEX(Summary!$O$23:$O$32,MATCH(M804/1000,Summary!$M$23:$M$32,-1))</f>
        <v>#N/A</v>
      </c>
    </row>
    <row r="805" spans="13:15" x14ac:dyDescent="0.2">
      <c r="M805" s="51">
        <v>770</v>
      </c>
      <c r="N805" s="73" t="e">
        <f>INDEX(Summary!$N$23:$N$32,MATCH(M805/1000,Summary!$M$23:$M$32,-1))</f>
        <v>#N/A</v>
      </c>
      <c r="O805" s="77" t="e">
        <f>INDEX(Summary!$O$23:$O$32,MATCH(M805/1000,Summary!$M$23:$M$32,-1))</f>
        <v>#N/A</v>
      </c>
    </row>
    <row r="806" spans="13:15" x14ac:dyDescent="0.2">
      <c r="M806" s="51">
        <v>771</v>
      </c>
      <c r="N806" s="73" t="e">
        <f>INDEX(Summary!$N$23:$N$32,MATCH(M806/1000,Summary!$M$23:$M$32,-1))</f>
        <v>#N/A</v>
      </c>
      <c r="O806" s="77" t="e">
        <f>INDEX(Summary!$O$23:$O$32,MATCH(M806/1000,Summary!$M$23:$M$32,-1))</f>
        <v>#N/A</v>
      </c>
    </row>
    <row r="807" spans="13:15" x14ac:dyDescent="0.2">
      <c r="M807" s="51">
        <v>772</v>
      </c>
      <c r="N807" s="73" t="e">
        <f>INDEX(Summary!$N$23:$N$32,MATCH(M807/1000,Summary!$M$23:$M$32,-1))</f>
        <v>#N/A</v>
      </c>
      <c r="O807" s="77" t="e">
        <f>INDEX(Summary!$O$23:$O$32,MATCH(M807/1000,Summary!$M$23:$M$32,-1))</f>
        <v>#N/A</v>
      </c>
    </row>
    <row r="808" spans="13:15" x14ac:dyDescent="0.2">
      <c r="M808" s="51">
        <v>773</v>
      </c>
      <c r="N808" s="73" t="e">
        <f>INDEX(Summary!$N$23:$N$32,MATCH(M808/1000,Summary!$M$23:$M$32,-1))</f>
        <v>#N/A</v>
      </c>
      <c r="O808" s="77" t="e">
        <f>INDEX(Summary!$O$23:$O$32,MATCH(M808/1000,Summary!$M$23:$M$32,-1))</f>
        <v>#N/A</v>
      </c>
    </row>
    <row r="809" spans="13:15" x14ac:dyDescent="0.2">
      <c r="M809" s="51">
        <v>774</v>
      </c>
      <c r="N809" s="73" t="e">
        <f>INDEX(Summary!$N$23:$N$32,MATCH(M809/1000,Summary!$M$23:$M$32,-1))</f>
        <v>#N/A</v>
      </c>
      <c r="O809" s="77" t="e">
        <f>INDEX(Summary!$O$23:$O$32,MATCH(M809/1000,Summary!$M$23:$M$32,-1))</f>
        <v>#N/A</v>
      </c>
    </row>
    <row r="810" spans="13:15" x14ac:dyDescent="0.2">
      <c r="M810" s="51">
        <v>775</v>
      </c>
      <c r="N810" s="73" t="e">
        <f>INDEX(Summary!$N$23:$N$32,MATCH(M810/1000,Summary!$M$23:$M$32,-1))</f>
        <v>#N/A</v>
      </c>
      <c r="O810" s="77" t="e">
        <f>INDEX(Summary!$O$23:$O$32,MATCH(M810/1000,Summary!$M$23:$M$32,-1))</f>
        <v>#N/A</v>
      </c>
    </row>
    <row r="811" spans="13:15" x14ac:dyDescent="0.2">
      <c r="M811" s="51">
        <v>776</v>
      </c>
      <c r="N811" s="73" t="e">
        <f>INDEX(Summary!$N$23:$N$32,MATCH(M811/1000,Summary!$M$23:$M$32,-1))</f>
        <v>#N/A</v>
      </c>
      <c r="O811" s="77" t="e">
        <f>INDEX(Summary!$O$23:$O$32,MATCH(M811/1000,Summary!$M$23:$M$32,-1))</f>
        <v>#N/A</v>
      </c>
    </row>
    <row r="812" spans="13:15" x14ac:dyDescent="0.2">
      <c r="M812" s="51">
        <v>777</v>
      </c>
      <c r="N812" s="73" t="e">
        <f>INDEX(Summary!$N$23:$N$32,MATCH(M812/1000,Summary!$M$23:$M$32,-1))</f>
        <v>#N/A</v>
      </c>
      <c r="O812" s="77" t="e">
        <f>INDEX(Summary!$O$23:$O$32,MATCH(M812/1000,Summary!$M$23:$M$32,-1))</f>
        <v>#N/A</v>
      </c>
    </row>
    <row r="813" spans="13:15" x14ac:dyDescent="0.2">
      <c r="M813" s="51">
        <v>778</v>
      </c>
      <c r="N813" s="73" t="e">
        <f>INDEX(Summary!$N$23:$N$32,MATCH(M813/1000,Summary!$M$23:$M$32,-1))</f>
        <v>#N/A</v>
      </c>
      <c r="O813" s="77" t="e">
        <f>INDEX(Summary!$O$23:$O$32,MATCH(M813/1000,Summary!$M$23:$M$32,-1))</f>
        <v>#N/A</v>
      </c>
    </row>
    <row r="814" spans="13:15" x14ac:dyDescent="0.2">
      <c r="M814" s="51">
        <v>779</v>
      </c>
      <c r="N814" s="73" t="e">
        <f>INDEX(Summary!$N$23:$N$32,MATCH(M814/1000,Summary!$M$23:$M$32,-1))</f>
        <v>#N/A</v>
      </c>
      <c r="O814" s="77" t="e">
        <f>INDEX(Summary!$O$23:$O$32,MATCH(M814/1000,Summary!$M$23:$M$32,-1))</f>
        <v>#N/A</v>
      </c>
    </row>
    <row r="815" spans="13:15" x14ac:dyDescent="0.2">
      <c r="M815" s="51">
        <v>780</v>
      </c>
      <c r="N815" s="73" t="e">
        <f>INDEX(Summary!$N$23:$N$32,MATCH(M815/1000,Summary!$M$23:$M$32,-1))</f>
        <v>#N/A</v>
      </c>
      <c r="O815" s="77" t="e">
        <f>INDEX(Summary!$O$23:$O$32,MATCH(M815/1000,Summary!$M$23:$M$32,-1))</f>
        <v>#N/A</v>
      </c>
    </row>
    <row r="816" spans="13:15" x14ac:dyDescent="0.2">
      <c r="M816" s="51">
        <v>781</v>
      </c>
      <c r="N816" s="73" t="e">
        <f>INDEX(Summary!$N$23:$N$32,MATCH(M816/1000,Summary!$M$23:$M$32,-1))</f>
        <v>#N/A</v>
      </c>
      <c r="O816" s="77" t="e">
        <f>INDEX(Summary!$O$23:$O$32,MATCH(M816/1000,Summary!$M$23:$M$32,-1))</f>
        <v>#N/A</v>
      </c>
    </row>
    <row r="817" spans="13:15" x14ac:dyDescent="0.2">
      <c r="M817" s="51">
        <v>782</v>
      </c>
      <c r="N817" s="73" t="e">
        <f>INDEX(Summary!$N$23:$N$32,MATCH(M817/1000,Summary!$M$23:$M$32,-1))</f>
        <v>#N/A</v>
      </c>
      <c r="O817" s="77" t="e">
        <f>INDEX(Summary!$O$23:$O$32,MATCH(M817/1000,Summary!$M$23:$M$32,-1))</f>
        <v>#N/A</v>
      </c>
    </row>
    <row r="818" spans="13:15" x14ac:dyDescent="0.2">
      <c r="M818" s="51">
        <v>783</v>
      </c>
      <c r="N818" s="73" t="e">
        <f>INDEX(Summary!$N$23:$N$32,MATCH(M818/1000,Summary!$M$23:$M$32,-1))</f>
        <v>#N/A</v>
      </c>
      <c r="O818" s="77" t="e">
        <f>INDEX(Summary!$O$23:$O$32,MATCH(M818/1000,Summary!$M$23:$M$32,-1))</f>
        <v>#N/A</v>
      </c>
    </row>
    <row r="819" spans="13:15" x14ac:dyDescent="0.2">
      <c r="M819" s="51">
        <v>784</v>
      </c>
      <c r="N819" s="73" t="e">
        <f>INDEX(Summary!$N$23:$N$32,MATCH(M819/1000,Summary!$M$23:$M$32,-1))</f>
        <v>#N/A</v>
      </c>
      <c r="O819" s="77" t="e">
        <f>INDEX(Summary!$O$23:$O$32,MATCH(M819/1000,Summary!$M$23:$M$32,-1))</f>
        <v>#N/A</v>
      </c>
    </row>
    <row r="820" spans="13:15" x14ac:dyDescent="0.2">
      <c r="M820" s="51">
        <v>785</v>
      </c>
      <c r="N820" s="73" t="e">
        <f>INDEX(Summary!$N$23:$N$32,MATCH(M820/1000,Summary!$M$23:$M$32,-1))</f>
        <v>#N/A</v>
      </c>
      <c r="O820" s="77" t="e">
        <f>INDEX(Summary!$O$23:$O$32,MATCH(M820/1000,Summary!$M$23:$M$32,-1))</f>
        <v>#N/A</v>
      </c>
    </row>
    <row r="821" spans="13:15" x14ac:dyDescent="0.2">
      <c r="M821" s="51">
        <v>786</v>
      </c>
      <c r="N821" s="73" t="e">
        <f>INDEX(Summary!$N$23:$N$32,MATCH(M821/1000,Summary!$M$23:$M$32,-1))</f>
        <v>#N/A</v>
      </c>
      <c r="O821" s="77" t="e">
        <f>INDEX(Summary!$O$23:$O$32,MATCH(M821/1000,Summary!$M$23:$M$32,-1))</f>
        <v>#N/A</v>
      </c>
    </row>
    <row r="822" spans="13:15" x14ac:dyDescent="0.2">
      <c r="M822" s="51">
        <v>787</v>
      </c>
      <c r="N822" s="73" t="e">
        <f>INDEX(Summary!$N$23:$N$32,MATCH(M822/1000,Summary!$M$23:$M$32,-1))</f>
        <v>#N/A</v>
      </c>
      <c r="O822" s="77" t="e">
        <f>INDEX(Summary!$O$23:$O$32,MATCH(M822/1000,Summary!$M$23:$M$32,-1))</f>
        <v>#N/A</v>
      </c>
    </row>
    <row r="823" spans="13:15" x14ac:dyDescent="0.2">
      <c r="M823" s="51">
        <v>788</v>
      </c>
      <c r="N823" s="73" t="e">
        <f>INDEX(Summary!$N$23:$N$32,MATCH(M823/1000,Summary!$M$23:$M$32,-1))</f>
        <v>#N/A</v>
      </c>
      <c r="O823" s="77" t="e">
        <f>INDEX(Summary!$O$23:$O$32,MATCH(M823/1000,Summary!$M$23:$M$32,-1))</f>
        <v>#N/A</v>
      </c>
    </row>
    <row r="824" spans="13:15" x14ac:dyDescent="0.2">
      <c r="M824" s="51">
        <v>789</v>
      </c>
      <c r="N824" s="73" t="e">
        <f>INDEX(Summary!$N$23:$N$32,MATCH(M824/1000,Summary!$M$23:$M$32,-1))</f>
        <v>#N/A</v>
      </c>
      <c r="O824" s="77" t="e">
        <f>INDEX(Summary!$O$23:$O$32,MATCH(M824/1000,Summary!$M$23:$M$32,-1))</f>
        <v>#N/A</v>
      </c>
    </row>
    <row r="825" spans="13:15" x14ac:dyDescent="0.2">
      <c r="M825" s="51">
        <v>790</v>
      </c>
      <c r="N825" s="73" t="e">
        <f>INDEX(Summary!$N$23:$N$32,MATCH(M825/1000,Summary!$M$23:$M$32,-1))</f>
        <v>#N/A</v>
      </c>
      <c r="O825" s="77" t="e">
        <f>INDEX(Summary!$O$23:$O$32,MATCH(M825/1000,Summary!$M$23:$M$32,-1))</f>
        <v>#N/A</v>
      </c>
    </row>
    <row r="826" spans="13:15" x14ac:dyDescent="0.2">
      <c r="M826" s="51">
        <v>791</v>
      </c>
      <c r="N826" s="73" t="e">
        <f>INDEX(Summary!$N$23:$N$32,MATCH(M826/1000,Summary!$M$23:$M$32,-1))</f>
        <v>#N/A</v>
      </c>
      <c r="O826" s="77" t="e">
        <f>INDEX(Summary!$O$23:$O$32,MATCH(M826/1000,Summary!$M$23:$M$32,-1))</f>
        <v>#N/A</v>
      </c>
    </row>
    <row r="827" spans="13:15" x14ac:dyDescent="0.2">
      <c r="M827" s="51">
        <v>792</v>
      </c>
      <c r="N827" s="73" t="e">
        <f>INDEX(Summary!$N$23:$N$32,MATCH(M827/1000,Summary!$M$23:$M$32,-1))</f>
        <v>#N/A</v>
      </c>
      <c r="O827" s="77" t="e">
        <f>INDEX(Summary!$O$23:$O$32,MATCH(M827/1000,Summary!$M$23:$M$32,-1))</f>
        <v>#N/A</v>
      </c>
    </row>
    <row r="828" spans="13:15" x14ac:dyDescent="0.2">
      <c r="M828" s="51">
        <v>793</v>
      </c>
      <c r="N828" s="73" t="e">
        <f>INDEX(Summary!$N$23:$N$32,MATCH(M828/1000,Summary!$M$23:$M$32,-1))</f>
        <v>#N/A</v>
      </c>
      <c r="O828" s="77" t="e">
        <f>INDEX(Summary!$O$23:$O$32,MATCH(M828/1000,Summary!$M$23:$M$32,-1))</f>
        <v>#N/A</v>
      </c>
    </row>
    <row r="829" spans="13:15" x14ac:dyDescent="0.2">
      <c r="M829" s="51">
        <v>794</v>
      </c>
      <c r="N829" s="73" t="e">
        <f>INDEX(Summary!$N$23:$N$32,MATCH(M829/1000,Summary!$M$23:$M$32,-1))</f>
        <v>#N/A</v>
      </c>
      <c r="O829" s="77" t="e">
        <f>INDEX(Summary!$O$23:$O$32,MATCH(M829/1000,Summary!$M$23:$M$32,-1))</f>
        <v>#N/A</v>
      </c>
    </row>
    <row r="830" spans="13:15" x14ac:dyDescent="0.2">
      <c r="M830" s="51">
        <v>795</v>
      </c>
      <c r="N830" s="73" t="e">
        <f>INDEX(Summary!$N$23:$N$32,MATCH(M830/1000,Summary!$M$23:$M$32,-1))</f>
        <v>#N/A</v>
      </c>
      <c r="O830" s="77" t="e">
        <f>INDEX(Summary!$O$23:$O$32,MATCH(M830/1000,Summary!$M$23:$M$32,-1))</f>
        <v>#N/A</v>
      </c>
    </row>
    <row r="831" spans="13:15" x14ac:dyDescent="0.2">
      <c r="M831" s="51">
        <v>796</v>
      </c>
      <c r="N831" s="73" t="e">
        <f>INDEX(Summary!$N$23:$N$32,MATCH(M831/1000,Summary!$M$23:$M$32,-1))</f>
        <v>#N/A</v>
      </c>
      <c r="O831" s="77" t="e">
        <f>INDEX(Summary!$O$23:$O$32,MATCH(M831/1000,Summary!$M$23:$M$32,-1))</f>
        <v>#N/A</v>
      </c>
    </row>
    <row r="832" spans="13:15" x14ac:dyDescent="0.2">
      <c r="M832" s="51">
        <v>797</v>
      </c>
      <c r="N832" s="73" t="e">
        <f>INDEX(Summary!$N$23:$N$32,MATCH(M832/1000,Summary!$M$23:$M$32,-1))</f>
        <v>#N/A</v>
      </c>
      <c r="O832" s="77" t="e">
        <f>INDEX(Summary!$O$23:$O$32,MATCH(M832/1000,Summary!$M$23:$M$32,-1))</f>
        <v>#N/A</v>
      </c>
    </row>
    <row r="833" spans="13:15" x14ac:dyDescent="0.2">
      <c r="M833" s="51">
        <v>798</v>
      </c>
      <c r="N833" s="73" t="e">
        <f>INDEX(Summary!$N$23:$N$32,MATCH(M833/1000,Summary!$M$23:$M$32,-1))</f>
        <v>#N/A</v>
      </c>
      <c r="O833" s="77" t="e">
        <f>INDEX(Summary!$O$23:$O$32,MATCH(M833/1000,Summary!$M$23:$M$32,-1))</f>
        <v>#N/A</v>
      </c>
    </row>
    <row r="834" spans="13:15" x14ac:dyDescent="0.2">
      <c r="M834" s="51">
        <v>799</v>
      </c>
      <c r="N834" s="73" t="e">
        <f>INDEX(Summary!$N$23:$N$32,MATCH(M834/1000,Summary!$M$23:$M$32,-1))</f>
        <v>#N/A</v>
      </c>
      <c r="O834" s="77" t="e">
        <f>INDEX(Summary!$O$23:$O$32,MATCH(M834/1000,Summary!$M$23:$M$32,-1))</f>
        <v>#N/A</v>
      </c>
    </row>
    <row r="835" spans="13:15" x14ac:dyDescent="0.2">
      <c r="M835" s="51">
        <v>800</v>
      </c>
      <c r="N835" s="73" t="e">
        <f>INDEX(Summary!$N$23:$N$32,MATCH(M835/1000,Summary!$M$23:$M$32,-1))</f>
        <v>#N/A</v>
      </c>
      <c r="O835" s="77" t="e">
        <f>INDEX(Summary!$O$23:$O$32,MATCH(M835/1000,Summary!$M$23:$M$32,-1))</f>
        <v>#N/A</v>
      </c>
    </row>
    <row r="836" spans="13:15" x14ac:dyDescent="0.2">
      <c r="M836" s="51">
        <v>801</v>
      </c>
      <c r="N836" s="73" t="e">
        <f>INDEX(Summary!$N$23:$N$32,MATCH(M836/1000,Summary!$M$23:$M$32,-1))</f>
        <v>#N/A</v>
      </c>
      <c r="O836" s="77" t="e">
        <f>INDEX(Summary!$O$23:$O$32,MATCH(M836/1000,Summary!$M$23:$M$32,-1))</f>
        <v>#N/A</v>
      </c>
    </row>
    <row r="837" spans="13:15" x14ac:dyDescent="0.2">
      <c r="M837" s="51">
        <v>802</v>
      </c>
      <c r="N837" s="73" t="e">
        <f>INDEX(Summary!$N$23:$N$32,MATCH(M837/1000,Summary!$M$23:$M$32,-1))</f>
        <v>#N/A</v>
      </c>
      <c r="O837" s="77" t="e">
        <f>INDEX(Summary!$O$23:$O$32,MATCH(M837/1000,Summary!$M$23:$M$32,-1))</f>
        <v>#N/A</v>
      </c>
    </row>
    <row r="838" spans="13:15" x14ac:dyDescent="0.2">
      <c r="M838" s="51">
        <v>803</v>
      </c>
      <c r="N838" s="73" t="e">
        <f>INDEX(Summary!$N$23:$N$32,MATCH(M838/1000,Summary!$M$23:$M$32,-1))</f>
        <v>#N/A</v>
      </c>
      <c r="O838" s="77" t="e">
        <f>INDEX(Summary!$O$23:$O$32,MATCH(M838/1000,Summary!$M$23:$M$32,-1))</f>
        <v>#N/A</v>
      </c>
    </row>
    <row r="839" spans="13:15" x14ac:dyDescent="0.2">
      <c r="M839" s="51">
        <v>804</v>
      </c>
      <c r="N839" s="73" t="e">
        <f>INDEX(Summary!$N$23:$N$32,MATCH(M839/1000,Summary!$M$23:$M$32,-1))</f>
        <v>#N/A</v>
      </c>
      <c r="O839" s="77" t="e">
        <f>INDEX(Summary!$O$23:$O$32,MATCH(M839/1000,Summary!$M$23:$M$32,-1))</f>
        <v>#N/A</v>
      </c>
    </row>
    <row r="840" spans="13:15" x14ac:dyDescent="0.2">
      <c r="M840" s="51">
        <v>805</v>
      </c>
      <c r="N840" s="73" t="e">
        <f>INDEX(Summary!$N$23:$N$32,MATCH(M840/1000,Summary!$M$23:$M$32,-1))</f>
        <v>#N/A</v>
      </c>
      <c r="O840" s="77" t="e">
        <f>INDEX(Summary!$O$23:$O$32,MATCH(M840/1000,Summary!$M$23:$M$32,-1))</f>
        <v>#N/A</v>
      </c>
    </row>
    <row r="841" spans="13:15" x14ac:dyDescent="0.2">
      <c r="M841" s="51">
        <v>806</v>
      </c>
      <c r="N841" s="73" t="e">
        <f>INDEX(Summary!$N$23:$N$32,MATCH(M841/1000,Summary!$M$23:$M$32,-1))</f>
        <v>#N/A</v>
      </c>
      <c r="O841" s="77" t="e">
        <f>INDEX(Summary!$O$23:$O$32,MATCH(M841/1000,Summary!$M$23:$M$32,-1))</f>
        <v>#N/A</v>
      </c>
    </row>
    <row r="842" spans="13:15" x14ac:dyDescent="0.2">
      <c r="M842" s="51">
        <v>807</v>
      </c>
      <c r="N842" s="73" t="e">
        <f>INDEX(Summary!$N$23:$N$32,MATCH(M842/1000,Summary!$M$23:$M$32,-1))</f>
        <v>#N/A</v>
      </c>
      <c r="O842" s="77" t="e">
        <f>INDEX(Summary!$O$23:$O$32,MATCH(M842/1000,Summary!$M$23:$M$32,-1))</f>
        <v>#N/A</v>
      </c>
    </row>
    <row r="843" spans="13:15" x14ac:dyDescent="0.2">
      <c r="M843" s="51">
        <v>808</v>
      </c>
      <c r="N843" s="73" t="e">
        <f>INDEX(Summary!$N$23:$N$32,MATCH(M843/1000,Summary!$M$23:$M$32,-1))</f>
        <v>#N/A</v>
      </c>
      <c r="O843" s="77" t="e">
        <f>INDEX(Summary!$O$23:$O$32,MATCH(M843/1000,Summary!$M$23:$M$32,-1))</f>
        <v>#N/A</v>
      </c>
    </row>
    <row r="844" spans="13:15" x14ac:dyDescent="0.2">
      <c r="M844" s="51">
        <v>809</v>
      </c>
      <c r="N844" s="73" t="e">
        <f>INDEX(Summary!$N$23:$N$32,MATCH(M844/1000,Summary!$M$23:$M$32,-1))</f>
        <v>#N/A</v>
      </c>
      <c r="O844" s="77" t="e">
        <f>INDEX(Summary!$O$23:$O$32,MATCH(M844/1000,Summary!$M$23:$M$32,-1))</f>
        <v>#N/A</v>
      </c>
    </row>
    <row r="845" spans="13:15" x14ac:dyDescent="0.2">
      <c r="M845" s="51">
        <v>810</v>
      </c>
      <c r="N845" s="73" t="e">
        <f>INDEX(Summary!$N$23:$N$32,MATCH(M845/1000,Summary!$M$23:$M$32,-1))</f>
        <v>#N/A</v>
      </c>
      <c r="O845" s="77" t="e">
        <f>INDEX(Summary!$O$23:$O$32,MATCH(M845/1000,Summary!$M$23:$M$32,-1))</f>
        <v>#N/A</v>
      </c>
    </row>
    <row r="846" spans="13:15" x14ac:dyDescent="0.2">
      <c r="M846" s="51">
        <v>811</v>
      </c>
      <c r="N846" s="73" t="e">
        <f>INDEX(Summary!$N$23:$N$32,MATCH(M846/1000,Summary!$M$23:$M$32,-1))</f>
        <v>#N/A</v>
      </c>
      <c r="O846" s="77" t="e">
        <f>INDEX(Summary!$O$23:$O$32,MATCH(M846/1000,Summary!$M$23:$M$32,-1))</f>
        <v>#N/A</v>
      </c>
    </row>
    <row r="847" spans="13:15" x14ac:dyDescent="0.2">
      <c r="M847" s="51">
        <v>812</v>
      </c>
      <c r="N847" s="73" t="e">
        <f>INDEX(Summary!$N$23:$N$32,MATCH(M847/1000,Summary!$M$23:$M$32,-1))</f>
        <v>#N/A</v>
      </c>
      <c r="O847" s="77" t="e">
        <f>INDEX(Summary!$O$23:$O$32,MATCH(M847/1000,Summary!$M$23:$M$32,-1))</f>
        <v>#N/A</v>
      </c>
    </row>
    <row r="848" spans="13:15" x14ac:dyDescent="0.2">
      <c r="M848" s="51">
        <v>813</v>
      </c>
      <c r="N848" s="73" t="e">
        <f>INDEX(Summary!$N$23:$N$32,MATCH(M848/1000,Summary!$M$23:$M$32,-1))</f>
        <v>#N/A</v>
      </c>
      <c r="O848" s="77" t="e">
        <f>INDEX(Summary!$O$23:$O$32,MATCH(M848/1000,Summary!$M$23:$M$32,-1))</f>
        <v>#N/A</v>
      </c>
    </row>
    <row r="849" spans="13:15" x14ac:dyDescent="0.2">
      <c r="M849" s="51">
        <v>814</v>
      </c>
      <c r="N849" s="73" t="e">
        <f>INDEX(Summary!$N$23:$N$32,MATCH(M849/1000,Summary!$M$23:$M$32,-1))</f>
        <v>#N/A</v>
      </c>
      <c r="O849" s="77" t="e">
        <f>INDEX(Summary!$O$23:$O$32,MATCH(M849/1000,Summary!$M$23:$M$32,-1))</f>
        <v>#N/A</v>
      </c>
    </row>
    <row r="850" spans="13:15" x14ac:dyDescent="0.2">
      <c r="M850" s="51">
        <v>815</v>
      </c>
      <c r="N850" s="73" t="e">
        <f>INDEX(Summary!$N$23:$N$32,MATCH(M850/1000,Summary!$M$23:$M$32,-1))</f>
        <v>#N/A</v>
      </c>
      <c r="O850" s="77" t="e">
        <f>INDEX(Summary!$O$23:$O$32,MATCH(M850/1000,Summary!$M$23:$M$32,-1))</f>
        <v>#N/A</v>
      </c>
    </row>
    <row r="851" spans="13:15" x14ac:dyDescent="0.2">
      <c r="M851" s="51">
        <v>816</v>
      </c>
      <c r="N851" s="73" t="e">
        <f>INDEX(Summary!$N$23:$N$32,MATCH(M851/1000,Summary!$M$23:$M$32,-1))</f>
        <v>#N/A</v>
      </c>
      <c r="O851" s="77" t="e">
        <f>INDEX(Summary!$O$23:$O$32,MATCH(M851/1000,Summary!$M$23:$M$32,-1))</f>
        <v>#N/A</v>
      </c>
    </row>
    <row r="852" spans="13:15" x14ac:dyDescent="0.2">
      <c r="M852" s="51">
        <v>817</v>
      </c>
      <c r="N852" s="73" t="e">
        <f>INDEX(Summary!$N$23:$N$32,MATCH(M852/1000,Summary!$M$23:$M$32,-1))</f>
        <v>#N/A</v>
      </c>
      <c r="O852" s="77" t="e">
        <f>INDEX(Summary!$O$23:$O$32,MATCH(M852/1000,Summary!$M$23:$M$32,-1))</f>
        <v>#N/A</v>
      </c>
    </row>
    <row r="853" spans="13:15" x14ac:dyDescent="0.2">
      <c r="M853" s="51">
        <v>818</v>
      </c>
      <c r="N853" s="73" t="e">
        <f>INDEX(Summary!$N$23:$N$32,MATCH(M853/1000,Summary!$M$23:$M$32,-1))</f>
        <v>#N/A</v>
      </c>
      <c r="O853" s="77" t="e">
        <f>INDEX(Summary!$O$23:$O$32,MATCH(M853/1000,Summary!$M$23:$M$32,-1))</f>
        <v>#N/A</v>
      </c>
    </row>
    <row r="854" spans="13:15" x14ac:dyDescent="0.2">
      <c r="M854" s="51">
        <v>819</v>
      </c>
      <c r="N854" s="73" t="e">
        <f>INDEX(Summary!$N$23:$N$32,MATCH(M854/1000,Summary!$M$23:$M$32,-1))</f>
        <v>#N/A</v>
      </c>
      <c r="O854" s="77" t="e">
        <f>INDEX(Summary!$O$23:$O$32,MATCH(M854/1000,Summary!$M$23:$M$32,-1))</f>
        <v>#N/A</v>
      </c>
    </row>
    <row r="855" spans="13:15" x14ac:dyDescent="0.2">
      <c r="M855" s="51">
        <v>820</v>
      </c>
      <c r="N855" s="73" t="e">
        <f>INDEX(Summary!$N$23:$N$32,MATCH(M855/1000,Summary!$M$23:$M$32,-1))</f>
        <v>#N/A</v>
      </c>
      <c r="O855" s="77" t="e">
        <f>INDEX(Summary!$O$23:$O$32,MATCH(M855/1000,Summary!$M$23:$M$32,-1))</f>
        <v>#N/A</v>
      </c>
    </row>
    <row r="856" spans="13:15" x14ac:dyDescent="0.2">
      <c r="M856" s="51">
        <v>821</v>
      </c>
      <c r="N856" s="73" t="e">
        <f>INDEX(Summary!$N$23:$N$32,MATCH(M856/1000,Summary!$M$23:$M$32,-1))</f>
        <v>#N/A</v>
      </c>
      <c r="O856" s="77" t="e">
        <f>INDEX(Summary!$O$23:$O$32,MATCH(M856/1000,Summary!$M$23:$M$32,-1))</f>
        <v>#N/A</v>
      </c>
    </row>
    <row r="857" spans="13:15" x14ac:dyDescent="0.2">
      <c r="M857" s="51">
        <v>822</v>
      </c>
      <c r="N857" s="73" t="e">
        <f>INDEX(Summary!$N$23:$N$32,MATCH(M857/1000,Summary!$M$23:$M$32,-1))</f>
        <v>#N/A</v>
      </c>
      <c r="O857" s="77" t="e">
        <f>INDEX(Summary!$O$23:$O$32,MATCH(M857/1000,Summary!$M$23:$M$32,-1))</f>
        <v>#N/A</v>
      </c>
    </row>
    <row r="858" spans="13:15" x14ac:dyDescent="0.2">
      <c r="M858" s="51">
        <v>823</v>
      </c>
      <c r="N858" s="73" t="e">
        <f>INDEX(Summary!$N$23:$N$32,MATCH(M858/1000,Summary!$M$23:$M$32,-1))</f>
        <v>#N/A</v>
      </c>
      <c r="O858" s="77" t="e">
        <f>INDEX(Summary!$O$23:$O$32,MATCH(M858/1000,Summary!$M$23:$M$32,-1))</f>
        <v>#N/A</v>
      </c>
    </row>
    <row r="859" spans="13:15" x14ac:dyDescent="0.2">
      <c r="M859" s="51">
        <v>824</v>
      </c>
      <c r="N859" s="73" t="e">
        <f>INDEX(Summary!$N$23:$N$32,MATCH(M859/1000,Summary!$M$23:$M$32,-1))</f>
        <v>#N/A</v>
      </c>
      <c r="O859" s="77" t="e">
        <f>INDEX(Summary!$O$23:$O$32,MATCH(M859/1000,Summary!$M$23:$M$32,-1))</f>
        <v>#N/A</v>
      </c>
    </row>
    <row r="860" spans="13:15" x14ac:dyDescent="0.2">
      <c r="M860" s="51">
        <v>825</v>
      </c>
      <c r="N860" s="73" t="e">
        <f>INDEX(Summary!$N$23:$N$32,MATCH(M860/1000,Summary!$M$23:$M$32,-1))</f>
        <v>#N/A</v>
      </c>
      <c r="O860" s="77" t="e">
        <f>INDEX(Summary!$O$23:$O$32,MATCH(M860/1000,Summary!$M$23:$M$32,-1))</f>
        <v>#N/A</v>
      </c>
    </row>
    <row r="861" spans="13:15" x14ac:dyDescent="0.2">
      <c r="M861" s="51">
        <v>826</v>
      </c>
      <c r="N861" s="73" t="e">
        <f>INDEX(Summary!$N$23:$N$32,MATCH(M861/1000,Summary!$M$23:$M$32,-1))</f>
        <v>#N/A</v>
      </c>
      <c r="O861" s="77" t="e">
        <f>INDEX(Summary!$O$23:$O$32,MATCH(M861/1000,Summary!$M$23:$M$32,-1))</f>
        <v>#N/A</v>
      </c>
    </row>
    <row r="862" spans="13:15" x14ac:dyDescent="0.2">
      <c r="M862" s="51">
        <v>827</v>
      </c>
      <c r="N862" s="73" t="e">
        <f>INDEX(Summary!$N$23:$N$32,MATCH(M862/1000,Summary!$M$23:$M$32,-1))</f>
        <v>#N/A</v>
      </c>
      <c r="O862" s="77" t="e">
        <f>INDEX(Summary!$O$23:$O$32,MATCH(M862/1000,Summary!$M$23:$M$32,-1))</f>
        <v>#N/A</v>
      </c>
    </row>
    <row r="863" spans="13:15" x14ac:dyDescent="0.2">
      <c r="M863" s="51">
        <v>828</v>
      </c>
      <c r="N863" s="73" t="e">
        <f>INDEX(Summary!$N$23:$N$32,MATCH(M863/1000,Summary!$M$23:$M$32,-1))</f>
        <v>#N/A</v>
      </c>
      <c r="O863" s="77" t="e">
        <f>INDEX(Summary!$O$23:$O$32,MATCH(M863/1000,Summary!$M$23:$M$32,-1))</f>
        <v>#N/A</v>
      </c>
    </row>
    <row r="864" spans="13:15" x14ac:dyDescent="0.2">
      <c r="M864" s="51">
        <v>829</v>
      </c>
      <c r="N864" s="73" t="e">
        <f>INDEX(Summary!$N$23:$N$32,MATCH(M864/1000,Summary!$M$23:$M$32,-1))</f>
        <v>#N/A</v>
      </c>
      <c r="O864" s="77" t="e">
        <f>INDEX(Summary!$O$23:$O$32,MATCH(M864/1000,Summary!$M$23:$M$32,-1))</f>
        <v>#N/A</v>
      </c>
    </row>
    <row r="865" spans="13:15" x14ac:dyDescent="0.2">
      <c r="M865" s="51">
        <v>830</v>
      </c>
      <c r="N865" s="73" t="e">
        <f>INDEX(Summary!$N$23:$N$32,MATCH(M865/1000,Summary!$M$23:$M$32,-1))</f>
        <v>#N/A</v>
      </c>
      <c r="O865" s="77" t="e">
        <f>INDEX(Summary!$O$23:$O$32,MATCH(M865/1000,Summary!$M$23:$M$32,-1))</f>
        <v>#N/A</v>
      </c>
    </row>
    <row r="866" spans="13:15" x14ac:dyDescent="0.2">
      <c r="M866" s="51">
        <v>831</v>
      </c>
      <c r="N866" s="73" t="e">
        <f>INDEX(Summary!$N$23:$N$32,MATCH(M866/1000,Summary!$M$23:$M$32,-1))</f>
        <v>#N/A</v>
      </c>
      <c r="O866" s="77" t="e">
        <f>INDEX(Summary!$O$23:$O$32,MATCH(M866/1000,Summary!$M$23:$M$32,-1))</f>
        <v>#N/A</v>
      </c>
    </row>
    <row r="867" spans="13:15" x14ac:dyDescent="0.2">
      <c r="M867" s="51">
        <v>832</v>
      </c>
      <c r="N867" s="73" t="e">
        <f>INDEX(Summary!$N$23:$N$32,MATCH(M867/1000,Summary!$M$23:$M$32,-1))</f>
        <v>#N/A</v>
      </c>
      <c r="O867" s="77" t="e">
        <f>INDEX(Summary!$O$23:$O$32,MATCH(M867/1000,Summary!$M$23:$M$32,-1))</f>
        <v>#N/A</v>
      </c>
    </row>
    <row r="868" spans="13:15" x14ac:dyDescent="0.2">
      <c r="M868" s="51">
        <v>833</v>
      </c>
      <c r="N868" s="73" t="e">
        <f>INDEX(Summary!$N$23:$N$32,MATCH(M868/1000,Summary!$M$23:$M$32,-1))</f>
        <v>#N/A</v>
      </c>
      <c r="O868" s="77" t="e">
        <f>INDEX(Summary!$O$23:$O$32,MATCH(M868/1000,Summary!$M$23:$M$32,-1))</f>
        <v>#N/A</v>
      </c>
    </row>
    <row r="869" spans="13:15" x14ac:dyDescent="0.2">
      <c r="M869" s="51">
        <v>834</v>
      </c>
      <c r="N869" s="73" t="e">
        <f>INDEX(Summary!$N$23:$N$32,MATCH(M869/1000,Summary!$M$23:$M$32,-1))</f>
        <v>#N/A</v>
      </c>
      <c r="O869" s="77" t="e">
        <f>INDEX(Summary!$O$23:$O$32,MATCH(M869/1000,Summary!$M$23:$M$32,-1))</f>
        <v>#N/A</v>
      </c>
    </row>
    <row r="870" spans="13:15" x14ac:dyDescent="0.2">
      <c r="M870" s="51">
        <v>835</v>
      </c>
      <c r="N870" s="73" t="e">
        <f>INDEX(Summary!$N$23:$N$32,MATCH(M870/1000,Summary!$M$23:$M$32,-1))</f>
        <v>#N/A</v>
      </c>
      <c r="O870" s="77" t="e">
        <f>INDEX(Summary!$O$23:$O$32,MATCH(M870/1000,Summary!$M$23:$M$32,-1))</f>
        <v>#N/A</v>
      </c>
    </row>
    <row r="871" spans="13:15" x14ac:dyDescent="0.2">
      <c r="M871" s="51">
        <v>836</v>
      </c>
      <c r="N871" s="73" t="e">
        <f>INDEX(Summary!$N$23:$N$32,MATCH(M871/1000,Summary!$M$23:$M$32,-1))</f>
        <v>#N/A</v>
      </c>
      <c r="O871" s="77" t="e">
        <f>INDEX(Summary!$O$23:$O$32,MATCH(M871/1000,Summary!$M$23:$M$32,-1))</f>
        <v>#N/A</v>
      </c>
    </row>
    <row r="872" spans="13:15" x14ac:dyDescent="0.2">
      <c r="M872" s="51">
        <v>837</v>
      </c>
      <c r="N872" s="73" t="e">
        <f>INDEX(Summary!$N$23:$N$32,MATCH(M872/1000,Summary!$M$23:$M$32,-1))</f>
        <v>#N/A</v>
      </c>
      <c r="O872" s="77" t="e">
        <f>INDEX(Summary!$O$23:$O$32,MATCH(M872/1000,Summary!$M$23:$M$32,-1))</f>
        <v>#N/A</v>
      </c>
    </row>
    <row r="873" spans="13:15" x14ac:dyDescent="0.2">
      <c r="M873" s="51">
        <v>838</v>
      </c>
      <c r="N873" s="73" t="e">
        <f>INDEX(Summary!$N$23:$N$32,MATCH(M873/1000,Summary!$M$23:$M$32,-1))</f>
        <v>#N/A</v>
      </c>
      <c r="O873" s="77" t="e">
        <f>INDEX(Summary!$O$23:$O$32,MATCH(M873/1000,Summary!$M$23:$M$32,-1))</f>
        <v>#N/A</v>
      </c>
    </row>
    <row r="874" spans="13:15" x14ac:dyDescent="0.2">
      <c r="M874" s="51">
        <v>839</v>
      </c>
      <c r="N874" s="73" t="e">
        <f>INDEX(Summary!$N$23:$N$32,MATCH(M874/1000,Summary!$M$23:$M$32,-1))</f>
        <v>#N/A</v>
      </c>
      <c r="O874" s="77" t="e">
        <f>INDEX(Summary!$O$23:$O$32,MATCH(M874/1000,Summary!$M$23:$M$32,-1))</f>
        <v>#N/A</v>
      </c>
    </row>
    <row r="875" spans="13:15" x14ac:dyDescent="0.2">
      <c r="M875" s="51">
        <v>840</v>
      </c>
      <c r="N875" s="73" t="e">
        <f>INDEX(Summary!$N$23:$N$32,MATCH(M875/1000,Summary!$M$23:$M$32,-1))</f>
        <v>#N/A</v>
      </c>
      <c r="O875" s="77" t="e">
        <f>INDEX(Summary!$O$23:$O$32,MATCH(M875/1000,Summary!$M$23:$M$32,-1))</f>
        <v>#N/A</v>
      </c>
    </row>
    <row r="876" spans="13:15" x14ac:dyDescent="0.2">
      <c r="M876" s="51">
        <v>841</v>
      </c>
      <c r="N876" s="73" t="e">
        <f>INDEX(Summary!$N$23:$N$32,MATCH(M876/1000,Summary!$M$23:$M$32,-1))</f>
        <v>#N/A</v>
      </c>
      <c r="O876" s="77" t="e">
        <f>INDEX(Summary!$O$23:$O$32,MATCH(M876/1000,Summary!$M$23:$M$32,-1))</f>
        <v>#N/A</v>
      </c>
    </row>
    <row r="877" spans="13:15" x14ac:dyDescent="0.2">
      <c r="M877" s="51">
        <v>842</v>
      </c>
      <c r="N877" s="73" t="e">
        <f>INDEX(Summary!$N$23:$N$32,MATCH(M877/1000,Summary!$M$23:$M$32,-1))</f>
        <v>#N/A</v>
      </c>
      <c r="O877" s="77" t="e">
        <f>INDEX(Summary!$O$23:$O$32,MATCH(M877/1000,Summary!$M$23:$M$32,-1))</f>
        <v>#N/A</v>
      </c>
    </row>
    <row r="878" spans="13:15" x14ac:dyDescent="0.2">
      <c r="M878" s="51">
        <v>843</v>
      </c>
      <c r="N878" s="73" t="e">
        <f>INDEX(Summary!$N$23:$N$32,MATCH(M878/1000,Summary!$M$23:$M$32,-1))</f>
        <v>#N/A</v>
      </c>
      <c r="O878" s="77" t="e">
        <f>INDEX(Summary!$O$23:$O$32,MATCH(M878/1000,Summary!$M$23:$M$32,-1))</f>
        <v>#N/A</v>
      </c>
    </row>
    <row r="879" spans="13:15" x14ac:dyDescent="0.2">
      <c r="M879" s="51">
        <v>844</v>
      </c>
      <c r="N879" s="73" t="e">
        <f>INDEX(Summary!$N$23:$N$32,MATCH(M879/1000,Summary!$M$23:$M$32,-1))</f>
        <v>#N/A</v>
      </c>
      <c r="O879" s="77" t="e">
        <f>INDEX(Summary!$O$23:$O$32,MATCH(M879/1000,Summary!$M$23:$M$32,-1))</f>
        <v>#N/A</v>
      </c>
    </row>
    <row r="880" spans="13:15" x14ac:dyDescent="0.2">
      <c r="M880" s="51">
        <v>845</v>
      </c>
      <c r="N880" s="73" t="e">
        <f>INDEX(Summary!$N$23:$N$32,MATCH(M880/1000,Summary!$M$23:$M$32,-1))</f>
        <v>#N/A</v>
      </c>
      <c r="O880" s="77" t="e">
        <f>INDEX(Summary!$O$23:$O$32,MATCH(M880/1000,Summary!$M$23:$M$32,-1))</f>
        <v>#N/A</v>
      </c>
    </row>
    <row r="881" spans="13:15" x14ac:dyDescent="0.2">
      <c r="M881" s="51">
        <v>846</v>
      </c>
      <c r="N881" s="73" t="e">
        <f>INDEX(Summary!$N$23:$N$32,MATCH(M881/1000,Summary!$M$23:$M$32,-1))</f>
        <v>#N/A</v>
      </c>
      <c r="O881" s="77" t="e">
        <f>INDEX(Summary!$O$23:$O$32,MATCH(M881/1000,Summary!$M$23:$M$32,-1))</f>
        <v>#N/A</v>
      </c>
    </row>
    <row r="882" spans="13:15" x14ac:dyDescent="0.2">
      <c r="M882" s="51">
        <v>847</v>
      </c>
      <c r="N882" s="73" t="e">
        <f>INDEX(Summary!$N$23:$N$32,MATCH(M882/1000,Summary!$M$23:$M$32,-1))</f>
        <v>#N/A</v>
      </c>
      <c r="O882" s="77" t="e">
        <f>INDEX(Summary!$O$23:$O$32,MATCH(M882/1000,Summary!$M$23:$M$32,-1))</f>
        <v>#N/A</v>
      </c>
    </row>
    <row r="883" spans="13:15" x14ac:dyDescent="0.2">
      <c r="M883" s="51">
        <v>848</v>
      </c>
      <c r="N883" s="73" t="e">
        <f>INDEX(Summary!$N$23:$N$32,MATCH(M883/1000,Summary!$M$23:$M$32,-1))</f>
        <v>#N/A</v>
      </c>
      <c r="O883" s="77" t="e">
        <f>INDEX(Summary!$O$23:$O$32,MATCH(M883/1000,Summary!$M$23:$M$32,-1))</f>
        <v>#N/A</v>
      </c>
    </row>
    <row r="884" spans="13:15" x14ac:dyDescent="0.2">
      <c r="M884" s="51">
        <v>849</v>
      </c>
      <c r="N884" s="73" t="e">
        <f>INDEX(Summary!$N$23:$N$32,MATCH(M884/1000,Summary!$M$23:$M$32,-1))</f>
        <v>#N/A</v>
      </c>
      <c r="O884" s="77" t="e">
        <f>INDEX(Summary!$O$23:$O$32,MATCH(M884/1000,Summary!$M$23:$M$32,-1))</f>
        <v>#N/A</v>
      </c>
    </row>
    <row r="885" spans="13:15" x14ac:dyDescent="0.2">
      <c r="M885" s="51">
        <v>850</v>
      </c>
      <c r="N885" s="73" t="e">
        <f>INDEX(Summary!$N$23:$N$32,MATCH(M885/1000,Summary!$M$23:$M$32,-1))</f>
        <v>#N/A</v>
      </c>
      <c r="O885" s="77" t="e">
        <f>INDEX(Summary!$O$23:$O$32,MATCH(M885/1000,Summary!$M$23:$M$32,-1))</f>
        <v>#N/A</v>
      </c>
    </row>
    <row r="886" spans="13:15" x14ac:dyDescent="0.2">
      <c r="M886" s="51">
        <v>851</v>
      </c>
      <c r="N886" s="73" t="e">
        <f>INDEX(Summary!$N$23:$N$32,MATCH(M886/1000,Summary!$M$23:$M$32,-1))</f>
        <v>#N/A</v>
      </c>
      <c r="O886" s="77" t="e">
        <f>INDEX(Summary!$O$23:$O$32,MATCH(M886/1000,Summary!$M$23:$M$32,-1))</f>
        <v>#N/A</v>
      </c>
    </row>
    <row r="887" spans="13:15" x14ac:dyDescent="0.2">
      <c r="M887" s="51">
        <v>852</v>
      </c>
      <c r="N887" s="73" t="e">
        <f>INDEX(Summary!$N$23:$N$32,MATCH(M887/1000,Summary!$M$23:$M$32,-1))</f>
        <v>#N/A</v>
      </c>
      <c r="O887" s="77" t="e">
        <f>INDEX(Summary!$O$23:$O$32,MATCH(M887/1000,Summary!$M$23:$M$32,-1))</f>
        <v>#N/A</v>
      </c>
    </row>
    <row r="888" spans="13:15" x14ac:dyDescent="0.2">
      <c r="M888" s="51">
        <v>853</v>
      </c>
      <c r="N888" s="73" t="e">
        <f>INDEX(Summary!$N$23:$N$32,MATCH(M888/1000,Summary!$M$23:$M$32,-1))</f>
        <v>#N/A</v>
      </c>
      <c r="O888" s="77" t="e">
        <f>INDEX(Summary!$O$23:$O$32,MATCH(M888/1000,Summary!$M$23:$M$32,-1))</f>
        <v>#N/A</v>
      </c>
    </row>
    <row r="889" spans="13:15" x14ac:dyDescent="0.2">
      <c r="M889" s="51">
        <v>854</v>
      </c>
      <c r="N889" s="73" t="e">
        <f>INDEX(Summary!$N$23:$N$32,MATCH(M889/1000,Summary!$M$23:$M$32,-1))</f>
        <v>#N/A</v>
      </c>
      <c r="O889" s="77" t="e">
        <f>INDEX(Summary!$O$23:$O$32,MATCH(M889/1000,Summary!$M$23:$M$32,-1))</f>
        <v>#N/A</v>
      </c>
    </row>
    <row r="890" spans="13:15" x14ac:dyDescent="0.2">
      <c r="M890" s="51">
        <v>855</v>
      </c>
      <c r="N890" s="73" t="e">
        <f>INDEX(Summary!$N$23:$N$32,MATCH(M890/1000,Summary!$M$23:$M$32,-1))</f>
        <v>#N/A</v>
      </c>
      <c r="O890" s="77" t="e">
        <f>INDEX(Summary!$O$23:$O$32,MATCH(M890/1000,Summary!$M$23:$M$32,-1))</f>
        <v>#N/A</v>
      </c>
    </row>
    <row r="891" spans="13:15" x14ac:dyDescent="0.2">
      <c r="M891" s="51">
        <v>856</v>
      </c>
      <c r="N891" s="73" t="e">
        <f>INDEX(Summary!$N$23:$N$32,MATCH(M891/1000,Summary!$M$23:$M$32,-1))</f>
        <v>#N/A</v>
      </c>
      <c r="O891" s="77" t="e">
        <f>INDEX(Summary!$O$23:$O$32,MATCH(M891/1000,Summary!$M$23:$M$32,-1))</f>
        <v>#N/A</v>
      </c>
    </row>
    <row r="892" spans="13:15" x14ac:dyDescent="0.2">
      <c r="M892" s="51">
        <v>857</v>
      </c>
      <c r="N892" s="73" t="e">
        <f>INDEX(Summary!$N$23:$N$32,MATCH(M892/1000,Summary!$M$23:$M$32,-1))</f>
        <v>#N/A</v>
      </c>
      <c r="O892" s="77" t="e">
        <f>INDEX(Summary!$O$23:$O$32,MATCH(M892/1000,Summary!$M$23:$M$32,-1))</f>
        <v>#N/A</v>
      </c>
    </row>
    <row r="893" spans="13:15" x14ac:dyDescent="0.2">
      <c r="M893" s="51">
        <v>858</v>
      </c>
      <c r="N893" s="73" t="e">
        <f>INDEX(Summary!$N$23:$N$32,MATCH(M893/1000,Summary!$M$23:$M$32,-1))</f>
        <v>#N/A</v>
      </c>
      <c r="O893" s="77" t="e">
        <f>INDEX(Summary!$O$23:$O$32,MATCH(M893/1000,Summary!$M$23:$M$32,-1))</f>
        <v>#N/A</v>
      </c>
    </row>
    <row r="894" spans="13:15" x14ac:dyDescent="0.2">
      <c r="M894" s="51">
        <v>859</v>
      </c>
      <c r="N894" s="73" t="e">
        <f>INDEX(Summary!$N$23:$N$32,MATCH(M894/1000,Summary!$M$23:$M$32,-1))</f>
        <v>#N/A</v>
      </c>
      <c r="O894" s="77" t="e">
        <f>INDEX(Summary!$O$23:$O$32,MATCH(M894/1000,Summary!$M$23:$M$32,-1))</f>
        <v>#N/A</v>
      </c>
    </row>
    <row r="895" spans="13:15" x14ac:dyDescent="0.2">
      <c r="M895" s="51">
        <v>860</v>
      </c>
      <c r="N895" s="73" t="e">
        <f>INDEX(Summary!$N$23:$N$32,MATCH(M895/1000,Summary!$M$23:$M$32,-1))</f>
        <v>#N/A</v>
      </c>
      <c r="O895" s="77" t="e">
        <f>INDEX(Summary!$O$23:$O$32,MATCH(M895/1000,Summary!$M$23:$M$32,-1))</f>
        <v>#N/A</v>
      </c>
    </row>
    <row r="896" spans="13:15" x14ac:dyDescent="0.2">
      <c r="M896" s="51">
        <v>861</v>
      </c>
      <c r="N896" s="73" t="e">
        <f>INDEX(Summary!$N$23:$N$32,MATCH(M896/1000,Summary!$M$23:$M$32,-1))</f>
        <v>#N/A</v>
      </c>
      <c r="O896" s="77" t="e">
        <f>INDEX(Summary!$O$23:$O$32,MATCH(M896/1000,Summary!$M$23:$M$32,-1))</f>
        <v>#N/A</v>
      </c>
    </row>
    <row r="897" spans="13:15" x14ac:dyDescent="0.2">
      <c r="M897" s="51">
        <v>862</v>
      </c>
      <c r="N897" s="73" t="e">
        <f>INDEX(Summary!$N$23:$N$32,MATCH(M897/1000,Summary!$M$23:$M$32,-1))</f>
        <v>#N/A</v>
      </c>
      <c r="O897" s="77" t="e">
        <f>INDEX(Summary!$O$23:$O$32,MATCH(M897/1000,Summary!$M$23:$M$32,-1))</f>
        <v>#N/A</v>
      </c>
    </row>
    <row r="898" spans="13:15" x14ac:dyDescent="0.2">
      <c r="M898" s="51">
        <v>863</v>
      </c>
      <c r="N898" s="73" t="e">
        <f>INDEX(Summary!$N$23:$N$32,MATCH(M898/1000,Summary!$M$23:$M$32,-1))</f>
        <v>#N/A</v>
      </c>
      <c r="O898" s="77" t="e">
        <f>INDEX(Summary!$O$23:$O$32,MATCH(M898/1000,Summary!$M$23:$M$32,-1))</f>
        <v>#N/A</v>
      </c>
    </row>
    <row r="899" spans="13:15" x14ac:dyDescent="0.2">
      <c r="M899" s="51">
        <v>864</v>
      </c>
      <c r="N899" s="73" t="e">
        <f>INDEX(Summary!$N$23:$N$32,MATCH(M899/1000,Summary!$M$23:$M$32,-1))</f>
        <v>#N/A</v>
      </c>
      <c r="O899" s="77" t="e">
        <f>INDEX(Summary!$O$23:$O$32,MATCH(M899/1000,Summary!$M$23:$M$32,-1))</f>
        <v>#N/A</v>
      </c>
    </row>
    <row r="900" spans="13:15" x14ac:dyDescent="0.2">
      <c r="M900" s="51">
        <v>865</v>
      </c>
      <c r="N900" s="73" t="e">
        <f>INDEX(Summary!$N$23:$N$32,MATCH(M900/1000,Summary!$M$23:$M$32,-1))</f>
        <v>#N/A</v>
      </c>
      <c r="O900" s="77" t="e">
        <f>INDEX(Summary!$O$23:$O$32,MATCH(M900/1000,Summary!$M$23:$M$32,-1))</f>
        <v>#N/A</v>
      </c>
    </row>
    <row r="901" spans="13:15" x14ac:dyDescent="0.2">
      <c r="M901" s="51">
        <v>866</v>
      </c>
      <c r="N901" s="73" t="e">
        <f>INDEX(Summary!$N$23:$N$32,MATCH(M901/1000,Summary!$M$23:$M$32,-1))</f>
        <v>#N/A</v>
      </c>
      <c r="O901" s="77" t="e">
        <f>INDEX(Summary!$O$23:$O$32,MATCH(M901/1000,Summary!$M$23:$M$32,-1))</f>
        <v>#N/A</v>
      </c>
    </row>
    <row r="902" spans="13:15" x14ac:dyDescent="0.2">
      <c r="M902" s="51">
        <v>867</v>
      </c>
      <c r="N902" s="73" t="e">
        <f>INDEX(Summary!$N$23:$N$32,MATCH(M902/1000,Summary!$M$23:$M$32,-1))</f>
        <v>#N/A</v>
      </c>
      <c r="O902" s="77" t="e">
        <f>INDEX(Summary!$O$23:$O$32,MATCH(M902/1000,Summary!$M$23:$M$32,-1))</f>
        <v>#N/A</v>
      </c>
    </row>
    <row r="903" spans="13:15" x14ac:dyDescent="0.2">
      <c r="M903" s="51">
        <v>868</v>
      </c>
      <c r="N903" s="73" t="e">
        <f>INDEX(Summary!$N$23:$N$32,MATCH(M903/1000,Summary!$M$23:$M$32,-1))</f>
        <v>#N/A</v>
      </c>
      <c r="O903" s="77" t="e">
        <f>INDEX(Summary!$O$23:$O$32,MATCH(M903/1000,Summary!$M$23:$M$32,-1))</f>
        <v>#N/A</v>
      </c>
    </row>
    <row r="904" spans="13:15" x14ac:dyDescent="0.2">
      <c r="M904" s="51">
        <v>869</v>
      </c>
      <c r="N904" s="73" t="e">
        <f>INDEX(Summary!$N$23:$N$32,MATCH(M904/1000,Summary!$M$23:$M$32,-1))</f>
        <v>#N/A</v>
      </c>
      <c r="O904" s="77" t="e">
        <f>INDEX(Summary!$O$23:$O$32,MATCH(M904/1000,Summary!$M$23:$M$32,-1))</f>
        <v>#N/A</v>
      </c>
    </row>
    <row r="905" spans="13:15" x14ac:dyDescent="0.2">
      <c r="M905" s="51">
        <v>870</v>
      </c>
      <c r="N905" s="73" t="e">
        <f>INDEX(Summary!$N$23:$N$32,MATCH(M905/1000,Summary!$M$23:$M$32,-1))</f>
        <v>#N/A</v>
      </c>
      <c r="O905" s="77" t="e">
        <f>INDEX(Summary!$O$23:$O$32,MATCH(M905/1000,Summary!$M$23:$M$32,-1))</f>
        <v>#N/A</v>
      </c>
    </row>
    <row r="906" spans="13:15" x14ac:dyDescent="0.2">
      <c r="M906" s="51">
        <v>871</v>
      </c>
      <c r="N906" s="73" t="e">
        <f>INDEX(Summary!$N$23:$N$32,MATCH(M906/1000,Summary!$M$23:$M$32,-1))</f>
        <v>#N/A</v>
      </c>
      <c r="O906" s="77" t="e">
        <f>INDEX(Summary!$O$23:$O$32,MATCH(M906/1000,Summary!$M$23:$M$32,-1))</f>
        <v>#N/A</v>
      </c>
    </row>
    <row r="907" spans="13:15" x14ac:dyDescent="0.2">
      <c r="M907" s="51">
        <v>872</v>
      </c>
      <c r="N907" s="73" t="e">
        <f>INDEX(Summary!$N$23:$N$32,MATCH(M907/1000,Summary!$M$23:$M$32,-1))</f>
        <v>#N/A</v>
      </c>
      <c r="O907" s="77" t="e">
        <f>INDEX(Summary!$O$23:$O$32,MATCH(M907/1000,Summary!$M$23:$M$32,-1))</f>
        <v>#N/A</v>
      </c>
    </row>
    <row r="908" spans="13:15" x14ac:dyDescent="0.2">
      <c r="M908" s="51">
        <v>873</v>
      </c>
      <c r="N908" s="73" t="e">
        <f>INDEX(Summary!$N$23:$N$32,MATCH(M908/1000,Summary!$M$23:$M$32,-1))</f>
        <v>#N/A</v>
      </c>
      <c r="O908" s="77" t="e">
        <f>INDEX(Summary!$O$23:$O$32,MATCH(M908/1000,Summary!$M$23:$M$32,-1))</f>
        <v>#N/A</v>
      </c>
    </row>
    <row r="909" spans="13:15" x14ac:dyDescent="0.2">
      <c r="M909" s="51">
        <v>874</v>
      </c>
      <c r="N909" s="73" t="e">
        <f>INDEX(Summary!$N$23:$N$32,MATCH(M909/1000,Summary!$M$23:$M$32,-1))</f>
        <v>#N/A</v>
      </c>
      <c r="O909" s="77" t="e">
        <f>INDEX(Summary!$O$23:$O$32,MATCH(M909/1000,Summary!$M$23:$M$32,-1))</f>
        <v>#N/A</v>
      </c>
    </row>
    <row r="910" spans="13:15" x14ac:dyDescent="0.2">
      <c r="M910" s="51">
        <v>875</v>
      </c>
      <c r="N910" s="73" t="e">
        <f>INDEX(Summary!$N$23:$N$32,MATCH(M910/1000,Summary!$M$23:$M$32,-1))</f>
        <v>#N/A</v>
      </c>
      <c r="O910" s="77" t="e">
        <f>INDEX(Summary!$O$23:$O$32,MATCH(M910/1000,Summary!$M$23:$M$32,-1))</f>
        <v>#N/A</v>
      </c>
    </row>
    <row r="911" spans="13:15" x14ac:dyDescent="0.2">
      <c r="M911" s="51">
        <v>876</v>
      </c>
      <c r="N911" s="73" t="e">
        <f>INDEX(Summary!$N$23:$N$32,MATCH(M911/1000,Summary!$M$23:$M$32,-1))</f>
        <v>#N/A</v>
      </c>
      <c r="O911" s="77" t="e">
        <f>INDEX(Summary!$O$23:$O$32,MATCH(M911/1000,Summary!$M$23:$M$32,-1))</f>
        <v>#N/A</v>
      </c>
    </row>
    <row r="912" spans="13:15" x14ac:dyDescent="0.2">
      <c r="M912" s="51">
        <v>877</v>
      </c>
      <c r="N912" s="73" t="e">
        <f>INDEX(Summary!$N$23:$N$32,MATCH(M912/1000,Summary!$M$23:$M$32,-1))</f>
        <v>#N/A</v>
      </c>
      <c r="O912" s="77" t="e">
        <f>INDEX(Summary!$O$23:$O$32,MATCH(M912/1000,Summary!$M$23:$M$32,-1))</f>
        <v>#N/A</v>
      </c>
    </row>
    <row r="913" spans="13:15" x14ac:dyDescent="0.2">
      <c r="M913" s="51">
        <v>878</v>
      </c>
      <c r="N913" s="73" t="e">
        <f>INDEX(Summary!$N$23:$N$32,MATCH(M913/1000,Summary!$M$23:$M$32,-1))</f>
        <v>#N/A</v>
      </c>
      <c r="O913" s="77" t="e">
        <f>INDEX(Summary!$O$23:$O$32,MATCH(M913/1000,Summary!$M$23:$M$32,-1))</f>
        <v>#N/A</v>
      </c>
    </row>
    <row r="914" spans="13:15" x14ac:dyDescent="0.2">
      <c r="M914" s="51">
        <v>879</v>
      </c>
      <c r="N914" s="73" t="e">
        <f>INDEX(Summary!$N$23:$N$32,MATCH(M914/1000,Summary!$M$23:$M$32,-1))</f>
        <v>#N/A</v>
      </c>
      <c r="O914" s="77" t="e">
        <f>INDEX(Summary!$O$23:$O$32,MATCH(M914/1000,Summary!$M$23:$M$32,-1))</f>
        <v>#N/A</v>
      </c>
    </row>
    <row r="915" spans="13:15" x14ac:dyDescent="0.2">
      <c r="M915" s="51">
        <v>880</v>
      </c>
      <c r="N915" s="73" t="e">
        <f>INDEX(Summary!$N$23:$N$32,MATCH(M915/1000,Summary!$M$23:$M$32,-1))</f>
        <v>#N/A</v>
      </c>
      <c r="O915" s="77" t="e">
        <f>INDEX(Summary!$O$23:$O$32,MATCH(M915/1000,Summary!$M$23:$M$32,-1))</f>
        <v>#N/A</v>
      </c>
    </row>
    <row r="916" spans="13:15" x14ac:dyDescent="0.2">
      <c r="M916" s="51">
        <v>881</v>
      </c>
      <c r="N916" s="73" t="e">
        <f>INDEX(Summary!$N$23:$N$32,MATCH(M916/1000,Summary!$M$23:$M$32,-1))</f>
        <v>#N/A</v>
      </c>
      <c r="O916" s="77" t="e">
        <f>INDEX(Summary!$O$23:$O$32,MATCH(M916/1000,Summary!$M$23:$M$32,-1))</f>
        <v>#N/A</v>
      </c>
    </row>
    <row r="917" spans="13:15" x14ac:dyDescent="0.2">
      <c r="M917" s="51">
        <v>882</v>
      </c>
      <c r="N917" s="73" t="e">
        <f>INDEX(Summary!$N$23:$N$32,MATCH(M917/1000,Summary!$M$23:$M$32,-1))</f>
        <v>#N/A</v>
      </c>
      <c r="O917" s="77" t="e">
        <f>INDEX(Summary!$O$23:$O$32,MATCH(M917/1000,Summary!$M$23:$M$32,-1))</f>
        <v>#N/A</v>
      </c>
    </row>
    <row r="918" spans="13:15" x14ac:dyDescent="0.2">
      <c r="M918" s="51">
        <v>883</v>
      </c>
      <c r="N918" s="73" t="e">
        <f>INDEX(Summary!$N$23:$N$32,MATCH(M918/1000,Summary!$M$23:$M$32,-1))</f>
        <v>#N/A</v>
      </c>
      <c r="O918" s="77" t="e">
        <f>INDEX(Summary!$O$23:$O$32,MATCH(M918/1000,Summary!$M$23:$M$32,-1))</f>
        <v>#N/A</v>
      </c>
    </row>
    <row r="919" spans="13:15" x14ac:dyDescent="0.2">
      <c r="M919" s="51">
        <v>884</v>
      </c>
      <c r="N919" s="73" t="e">
        <f>INDEX(Summary!$N$23:$N$32,MATCH(M919/1000,Summary!$M$23:$M$32,-1))</f>
        <v>#N/A</v>
      </c>
      <c r="O919" s="77" t="e">
        <f>INDEX(Summary!$O$23:$O$32,MATCH(M919/1000,Summary!$M$23:$M$32,-1))</f>
        <v>#N/A</v>
      </c>
    </row>
    <row r="920" spans="13:15" x14ac:dyDescent="0.2">
      <c r="M920" s="51">
        <v>885</v>
      </c>
      <c r="N920" s="73" t="e">
        <f>INDEX(Summary!$N$23:$N$32,MATCH(M920/1000,Summary!$M$23:$M$32,-1))</f>
        <v>#N/A</v>
      </c>
      <c r="O920" s="77" t="e">
        <f>INDEX(Summary!$O$23:$O$32,MATCH(M920/1000,Summary!$M$23:$M$32,-1))</f>
        <v>#N/A</v>
      </c>
    </row>
    <row r="921" spans="13:15" x14ac:dyDescent="0.2">
      <c r="M921" s="51">
        <v>886</v>
      </c>
      <c r="N921" s="73" t="e">
        <f>INDEX(Summary!$N$23:$N$32,MATCH(M921/1000,Summary!$M$23:$M$32,-1))</f>
        <v>#N/A</v>
      </c>
      <c r="O921" s="77" t="e">
        <f>INDEX(Summary!$O$23:$O$32,MATCH(M921/1000,Summary!$M$23:$M$32,-1))</f>
        <v>#N/A</v>
      </c>
    </row>
    <row r="922" spans="13:15" x14ac:dyDescent="0.2">
      <c r="M922" s="51">
        <v>887</v>
      </c>
      <c r="N922" s="73" t="e">
        <f>INDEX(Summary!$N$23:$N$32,MATCH(M922/1000,Summary!$M$23:$M$32,-1))</f>
        <v>#N/A</v>
      </c>
      <c r="O922" s="77" t="e">
        <f>INDEX(Summary!$O$23:$O$32,MATCH(M922/1000,Summary!$M$23:$M$32,-1))</f>
        <v>#N/A</v>
      </c>
    </row>
    <row r="923" spans="13:15" x14ac:dyDescent="0.2">
      <c r="M923" s="51">
        <v>888</v>
      </c>
      <c r="N923" s="73" t="e">
        <f>INDEX(Summary!$N$23:$N$32,MATCH(M923/1000,Summary!$M$23:$M$32,-1))</f>
        <v>#N/A</v>
      </c>
      <c r="O923" s="77" t="e">
        <f>INDEX(Summary!$O$23:$O$32,MATCH(M923/1000,Summary!$M$23:$M$32,-1))</f>
        <v>#N/A</v>
      </c>
    </row>
    <row r="924" spans="13:15" x14ac:dyDescent="0.2">
      <c r="M924" s="51">
        <v>889</v>
      </c>
      <c r="N924" s="73" t="e">
        <f>INDEX(Summary!$N$23:$N$32,MATCH(M924/1000,Summary!$M$23:$M$32,-1))</f>
        <v>#N/A</v>
      </c>
      <c r="O924" s="77" t="e">
        <f>INDEX(Summary!$O$23:$O$32,MATCH(M924/1000,Summary!$M$23:$M$32,-1))</f>
        <v>#N/A</v>
      </c>
    </row>
    <row r="925" spans="13:15" x14ac:dyDescent="0.2">
      <c r="M925" s="51">
        <v>890</v>
      </c>
      <c r="N925" s="73" t="e">
        <f>INDEX(Summary!$N$23:$N$32,MATCH(M925/1000,Summary!$M$23:$M$32,-1))</f>
        <v>#N/A</v>
      </c>
      <c r="O925" s="77" t="e">
        <f>INDEX(Summary!$O$23:$O$32,MATCH(M925/1000,Summary!$M$23:$M$32,-1))</f>
        <v>#N/A</v>
      </c>
    </row>
    <row r="926" spans="13:15" x14ac:dyDescent="0.2">
      <c r="M926" s="51">
        <v>891</v>
      </c>
      <c r="N926" s="73" t="e">
        <f>INDEX(Summary!$N$23:$N$32,MATCH(M926/1000,Summary!$M$23:$M$32,-1))</f>
        <v>#N/A</v>
      </c>
      <c r="O926" s="77" t="e">
        <f>INDEX(Summary!$O$23:$O$32,MATCH(M926/1000,Summary!$M$23:$M$32,-1))</f>
        <v>#N/A</v>
      </c>
    </row>
    <row r="927" spans="13:15" x14ac:dyDescent="0.2">
      <c r="M927" s="51">
        <v>892</v>
      </c>
      <c r="N927" s="73" t="e">
        <f>INDEX(Summary!$N$23:$N$32,MATCH(M927/1000,Summary!$M$23:$M$32,-1))</f>
        <v>#N/A</v>
      </c>
      <c r="O927" s="77" t="e">
        <f>INDEX(Summary!$O$23:$O$32,MATCH(M927/1000,Summary!$M$23:$M$32,-1))</f>
        <v>#N/A</v>
      </c>
    </row>
    <row r="928" spans="13:15" x14ac:dyDescent="0.2">
      <c r="M928" s="51">
        <v>893</v>
      </c>
      <c r="N928" s="73" t="e">
        <f>INDEX(Summary!$N$23:$N$32,MATCH(M928/1000,Summary!$M$23:$M$32,-1))</f>
        <v>#N/A</v>
      </c>
      <c r="O928" s="77" t="e">
        <f>INDEX(Summary!$O$23:$O$32,MATCH(M928/1000,Summary!$M$23:$M$32,-1))</f>
        <v>#N/A</v>
      </c>
    </row>
    <row r="929" spans="13:15" x14ac:dyDescent="0.2">
      <c r="M929" s="51">
        <v>894</v>
      </c>
      <c r="N929" s="73" t="e">
        <f>INDEX(Summary!$N$23:$N$32,MATCH(M929/1000,Summary!$M$23:$M$32,-1))</f>
        <v>#N/A</v>
      </c>
      <c r="O929" s="77" t="e">
        <f>INDEX(Summary!$O$23:$O$32,MATCH(M929/1000,Summary!$M$23:$M$32,-1))</f>
        <v>#N/A</v>
      </c>
    </row>
    <row r="930" spans="13:15" x14ac:dyDescent="0.2">
      <c r="M930" s="51">
        <v>895</v>
      </c>
      <c r="N930" s="73" t="e">
        <f>INDEX(Summary!$N$23:$N$32,MATCH(M930/1000,Summary!$M$23:$M$32,-1))</f>
        <v>#N/A</v>
      </c>
      <c r="O930" s="77" t="e">
        <f>INDEX(Summary!$O$23:$O$32,MATCH(M930/1000,Summary!$M$23:$M$32,-1))</f>
        <v>#N/A</v>
      </c>
    </row>
    <row r="931" spans="13:15" x14ac:dyDescent="0.2">
      <c r="M931" s="51">
        <v>896</v>
      </c>
      <c r="N931" s="73" t="e">
        <f>INDEX(Summary!$N$23:$N$32,MATCH(M931/1000,Summary!$M$23:$M$32,-1))</f>
        <v>#N/A</v>
      </c>
      <c r="O931" s="77" t="e">
        <f>INDEX(Summary!$O$23:$O$32,MATCH(M931/1000,Summary!$M$23:$M$32,-1))</f>
        <v>#N/A</v>
      </c>
    </row>
    <row r="932" spans="13:15" x14ac:dyDescent="0.2">
      <c r="M932" s="51">
        <v>897</v>
      </c>
      <c r="N932" s="73" t="e">
        <f>INDEX(Summary!$N$23:$N$32,MATCH(M932/1000,Summary!$M$23:$M$32,-1))</f>
        <v>#N/A</v>
      </c>
      <c r="O932" s="77" t="e">
        <f>INDEX(Summary!$O$23:$O$32,MATCH(M932/1000,Summary!$M$23:$M$32,-1))</f>
        <v>#N/A</v>
      </c>
    </row>
    <row r="933" spans="13:15" x14ac:dyDescent="0.2">
      <c r="M933" s="51">
        <v>898</v>
      </c>
      <c r="N933" s="73" t="e">
        <f>INDEX(Summary!$N$23:$N$32,MATCH(M933/1000,Summary!$M$23:$M$32,-1))</f>
        <v>#N/A</v>
      </c>
      <c r="O933" s="77" t="e">
        <f>INDEX(Summary!$O$23:$O$32,MATCH(M933/1000,Summary!$M$23:$M$32,-1))</f>
        <v>#N/A</v>
      </c>
    </row>
    <row r="934" spans="13:15" x14ac:dyDescent="0.2">
      <c r="M934" s="51">
        <v>899</v>
      </c>
      <c r="N934" s="73" t="e">
        <f>INDEX(Summary!$N$23:$N$32,MATCH(M934/1000,Summary!$M$23:$M$32,-1))</f>
        <v>#N/A</v>
      </c>
      <c r="O934" s="77" t="e">
        <f>INDEX(Summary!$O$23:$O$32,MATCH(M934/1000,Summary!$M$23:$M$32,-1))</f>
        <v>#N/A</v>
      </c>
    </row>
    <row r="935" spans="13:15" x14ac:dyDescent="0.2">
      <c r="M935" s="51">
        <v>900</v>
      </c>
      <c r="N935" s="73" t="e">
        <f>INDEX(Summary!$N$23:$N$32,MATCH(M935/1000,Summary!$M$23:$M$32,-1))</f>
        <v>#N/A</v>
      </c>
      <c r="O935" s="77" t="e">
        <f>INDEX(Summary!$O$23:$O$32,MATCH(M935/1000,Summary!$M$23:$M$32,-1))</f>
        <v>#N/A</v>
      </c>
    </row>
    <row r="936" spans="13:15" x14ac:dyDescent="0.2">
      <c r="M936" s="51">
        <v>901</v>
      </c>
      <c r="N936" s="73" t="e">
        <f>INDEX(Summary!$N$23:$N$32,MATCH(M936/1000,Summary!$M$23:$M$32,-1))</f>
        <v>#N/A</v>
      </c>
      <c r="O936" s="77" t="e">
        <f>INDEX(Summary!$O$23:$O$32,MATCH(M936/1000,Summary!$M$23:$M$32,-1))</f>
        <v>#N/A</v>
      </c>
    </row>
    <row r="937" spans="13:15" x14ac:dyDescent="0.2">
      <c r="M937" s="51">
        <v>902</v>
      </c>
      <c r="N937" s="73" t="e">
        <f>INDEX(Summary!$N$23:$N$32,MATCH(M937/1000,Summary!$M$23:$M$32,-1))</f>
        <v>#N/A</v>
      </c>
      <c r="O937" s="77" t="e">
        <f>INDEX(Summary!$O$23:$O$32,MATCH(M937/1000,Summary!$M$23:$M$32,-1))</f>
        <v>#N/A</v>
      </c>
    </row>
    <row r="938" spans="13:15" x14ac:dyDescent="0.2">
      <c r="M938" s="51">
        <v>903</v>
      </c>
      <c r="N938" s="73" t="e">
        <f>INDEX(Summary!$N$23:$N$32,MATCH(M938/1000,Summary!$M$23:$M$32,-1))</f>
        <v>#N/A</v>
      </c>
      <c r="O938" s="77" t="e">
        <f>INDEX(Summary!$O$23:$O$32,MATCH(M938/1000,Summary!$M$23:$M$32,-1))</f>
        <v>#N/A</v>
      </c>
    </row>
    <row r="939" spans="13:15" x14ac:dyDescent="0.2">
      <c r="M939" s="51">
        <v>904</v>
      </c>
      <c r="N939" s="73" t="e">
        <f>INDEX(Summary!$N$23:$N$32,MATCH(M939/1000,Summary!$M$23:$M$32,-1))</f>
        <v>#N/A</v>
      </c>
      <c r="O939" s="77" t="e">
        <f>INDEX(Summary!$O$23:$O$32,MATCH(M939/1000,Summary!$M$23:$M$32,-1))</f>
        <v>#N/A</v>
      </c>
    </row>
    <row r="940" spans="13:15" x14ac:dyDescent="0.2">
      <c r="M940" s="51">
        <v>905</v>
      </c>
      <c r="N940" s="73" t="e">
        <f>INDEX(Summary!$N$23:$N$32,MATCH(M940/1000,Summary!$M$23:$M$32,-1))</f>
        <v>#N/A</v>
      </c>
      <c r="O940" s="77" t="e">
        <f>INDEX(Summary!$O$23:$O$32,MATCH(M940/1000,Summary!$M$23:$M$32,-1))</f>
        <v>#N/A</v>
      </c>
    </row>
    <row r="941" spans="13:15" x14ac:dyDescent="0.2">
      <c r="M941" s="51">
        <v>906</v>
      </c>
      <c r="N941" s="73" t="e">
        <f>INDEX(Summary!$N$23:$N$32,MATCH(M941/1000,Summary!$M$23:$M$32,-1))</f>
        <v>#N/A</v>
      </c>
      <c r="O941" s="77" t="e">
        <f>INDEX(Summary!$O$23:$O$32,MATCH(M941/1000,Summary!$M$23:$M$32,-1))</f>
        <v>#N/A</v>
      </c>
    </row>
    <row r="942" spans="13:15" x14ac:dyDescent="0.2">
      <c r="M942" s="51">
        <v>907</v>
      </c>
      <c r="N942" s="73" t="e">
        <f>INDEX(Summary!$N$23:$N$32,MATCH(M942/1000,Summary!$M$23:$M$32,-1))</f>
        <v>#N/A</v>
      </c>
      <c r="O942" s="77" t="e">
        <f>INDEX(Summary!$O$23:$O$32,MATCH(M942/1000,Summary!$M$23:$M$32,-1))</f>
        <v>#N/A</v>
      </c>
    </row>
    <row r="943" spans="13:15" x14ac:dyDescent="0.2">
      <c r="M943" s="51">
        <v>908</v>
      </c>
      <c r="N943" s="73" t="e">
        <f>INDEX(Summary!$N$23:$N$32,MATCH(M943/1000,Summary!$M$23:$M$32,-1))</f>
        <v>#N/A</v>
      </c>
      <c r="O943" s="77" t="e">
        <f>INDEX(Summary!$O$23:$O$32,MATCH(M943/1000,Summary!$M$23:$M$32,-1))</f>
        <v>#N/A</v>
      </c>
    </row>
    <row r="944" spans="13:15" x14ac:dyDescent="0.2">
      <c r="M944" s="51">
        <v>909</v>
      </c>
      <c r="N944" s="73" t="e">
        <f>INDEX(Summary!$N$23:$N$32,MATCH(M944/1000,Summary!$M$23:$M$32,-1))</f>
        <v>#N/A</v>
      </c>
      <c r="O944" s="77" t="e">
        <f>INDEX(Summary!$O$23:$O$32,MATCH(M944/1000,Summary!$M$23:$M$32,-1))</f>
        <v>#N/A</v>
      </c>
    </row>
    <row r="945" spans="13:15" x14ac:dyDescent="0.2">
      <c r="M945" s="51">
        <v>910</v>
      </c>
      <c r="N945" s="73" t="e">
        <f>INDEX(Summary!$N$23:$N$32,MATCH(M945/1000,Summary!$M$23:$M$32,-1))</f>
        <v>#N/A</v>
      </c>
      <c r="O945" s="77" t="e">
        <f>INDEX(Summary!$O$23:$O$32,MATCH(M945/1000,Summary!$M$23:$M$32,-1))</f>
        <v>#N/A</v>
      </c>
    </row>
    <row r="946" spans="13:15" x14ac:dyDescent="0.2">
      <c r="M946" s="51">
        <v>911</v>
      </c>
      <c r="N946" s="73" t="e">
        <f>INDEX(Summary!$N$23:$N$32,MATCH(M946/1000,Summary!$M$23:$M$32,-1))</f>
        <v>#N/A</v>
      </c>
      <c r="O946" s="77" t="e">
        <f>INDEX(Summary!$O$23:$O$32,MATCH(M946/1000,Summary!$M$23:$M$32,-1))</f>
        <v>#N/A</v>
      </c>
    </row>
    <row r="947" spans="13:15" x14ac:dyDescent="0.2">
      <c r="M947" s="51">
        <v>912</v>
      </c>
      <c r="N947" s="73" t="e">
        <f>INDEX(Summary!$N$23:$N$32,MATCH(M947/1000,Summary!$M$23:$M$32,-1))</f>
        <v>#N/A</v>
      </c>
      <c r="O947" s="77" t="e">
        <f>INDEX(Summary!$O$23:$O$32,MATCH(M947/1000,Summary!$M$23:$M$32,-1))</f>
        <v>#N/A</v>
      </c>
    </row>
    <row r="948" spans="13:15" x14ac:dyDescent="0.2">
      <c r="M948" s="51">
        <v>913</v>
      </c>
      <c r="N948" s="73" t="e">
        <f>INDEX(Summary!$N$23:$N$32,MATCH(M948/1000,Summary!$M$23:$M$32,-1))</f>
        <v>#N/A</v>
      </c>
      <c r="O948" s="77" t="e">
        <f>INDEX(Summary!$O$23:$O$32,MATCH(M948/1000,Summary!$M$23:$M$32,-1))</f>
        <v>#N/A</v>
      </c>
    </row>
    <row r="949" spans="13:15" x14ac:dyDescent="0.2">
      <c r="M949" s="51">
        <v>914</v>
      </c>
      <c r="N949" s="73" t="e">
        <f>INDEX(Summary!$N$23:$N$32,MATCH(M949/1000,Summary!$M$23:$M$32,-1))</f>
        <v>#N/A</v>
      </c>
      <c r="O949" s="77" t="e">
        <f>INDEX(Summary!$O$23:$O$32,MATCH(M949/1000,Summary!$M$23:$M$32,-1))</f>
        <v>#N/A</v>
      </c>
    </row>
    <row r="950" spans="13:15" x14ac:dyDescent="0.2">
      <c r="M950" s="51">
        <v>915</v>
      </c>
      <c r="N950" s="73" t="e">
        <f>INDEX(Summary!$N$23:$N$32,MATCH(M950/1000,Summary!$M$23:$M$32,-1))</f>
        <v>#N/A</v>
      </c>
      <c r="O950" s="77" t="e">
        <f>INDEX(Summary!$O$23:$O$32,MATCH(M950/1000,Summary!$M$23:$M$32,-1))</f>
        <v>#N/A</v>
      </c>
    </row>
    <row r="951" spans="13:15" x14ac:dyDescent="0.2">
      <c r="M951" s="51">
        <v>916</v>
      </c>
      <c r="N951" s="73" t="e">
        <f>INDEX(Summary!$N$23:$N$32,MATCH(M951/1000,Summary!$M$23:$M$32,-1))</f>
        <v>#N/A</v>
      </c>
      <c r="O951" s="77" t="e">
        <f>INDEX(Summary!$O$23:$O$32,MATCH(M951/1000,Summary!$M$23:$M$32,-1))</f>
        <v>#N/A</v>
      </c>
    </row>
    <row r="952" spans="13:15" x14ac:dyDescent="0.2">
      <c r="M952" s="51">
        <v>917</v>
      </c>
      <c r="N952" s="73" t="e">
        <f>INDEX(Summary!$N$23:$N$32,MATCH(M952/1000,Summary!$M$23:$M$32,-1))</f>
        <v>#N/A</v>
      </c>
      <c r="O952" s="77" t="e">
        <f>INDEX(Summary!$O$23:$O$32,MATCH(M952/1000,Summary!$M$23:$M$32,-1))</f>
        <v>#N/A</v>
      </c>
    </row>
    <row r="953" spans="13:15" x14ac:dyDescent="0.2">
      <c r="M953" s="51">
        <v>918</v>
      </c>
      <c r="N953" s="73" t="e">
        <f>INDEX(Summary!$N$23:$N$32,MATCH(M953/1000,Summary!$M$23:$M$32,-1))</f>
        <v>#N/A</v>
      </c>
      <c r="O953" s="77" t="e">
        <f>INDEX(Summary!$O$23:$O$32,MATCH(M953/1000,Summary!$M$23:$M$32,-1))</f>
        <v>#N/A</v>
      </c>
    </row>
    <row r="954" spans="13:15" x14ac:dyDescent="0.2">
      <c r="M954" s="51">
        <v>919</v>
      </c>
      <c r="N954" s="73" t="e">
        <f>INDEX(Summary!$N$23:$N$32,MATCH(M954/1000,Summary!$M$23:$M$32,-1))</f>
        <v>#N/A</v>
      </c>
      <c r="O954" s="77" t="e">
        <f>INDEX(Summary!$O$23:$O$32,MATCH(M954/1000,Summary!$M$23:$M$32,-1))</f>
        <v>#N/A</v>
      </c>
    </row>
    <row r="955" spans="13:15" x14ac:dyDescent="0.2">
      <c r="M955" s="51">
        <v>920</v>
      </c>
      <c r="N955" s="73" t="e">
        <f>INDEX(Summary!$N$23:$N$32,MATCH(M955/1000,Summary!$M$23:$M$32,-1))</f>
        <v>#N/A</v>
      </c>
      <c r="O955" s="77" t="e">
        <f>INDEX(Summary!$O$23:$O$32,MATCH(M955/1000,Summary!$M$23:$M$32,-1))</f>
        <v>#N/A</v>
      </c>
    </row>
    <row r="956" spans="13:15" x14ac:dyDescent="0.2">
      <c r="M956" s="51">
        <v>921</v>
      </c>
      <c r="N956" s="73" t="e">
        <f>INDEX(Summary!$N$23:$N$32,MATCH(M956/1000,Summary!$M$23:$M$32,-1))</f>
        <v>#N/A</v>
      </c>
      <c r="O956" s="77" t="e">
        <f>INDEX(Summary!$O$23:$O$32,MATCH(M956/1000,Summary!$M$23:$M$32,-1))</f>
        <v>#N/A</v>
      </c>
    </row>
    <row r="957" spans="13:15" x14ac:dyDescent="0.2">
      <c r="M957" s="51">
        <v>922</v>
      </c>
      <c r="N957" s="73" t="e">
        <f>INDEX(Summary!$N$23:$N$32,MATCH(M957/1000,Summary!$M$23:$M$32,-1))</f>
        <v>#N/A</v>
      </c>
      <c r="O957" s="77" t="e">
        <f>INDEX(Summary!$O$23:$O$32,MATCH(M957/1000,Summary!$M$23:$M$32,-1))</f>
        <v>#N/A</v>
      </c>
    </row>
    <row r="958" spans="13:15" x14ac:dyDescent="0.2">
      <c r="M958" s="51">
        <v>923</v>
      </c>
      <c r="N958" s="73" t="e">
        <f>INDEX(Summary!$N$23:$N$32,MATCH(M958/1000,Summary!$M$23:$M$32,-1))</f>
        <v>#N/A</v>
      </c>
      <c r="O958" s="77" t="e">
        <f>INDEX(Summary!$O$23:$O$32,MATCH(M958/1000,Summary!$M$23:$M$32,-1))</f>
        <v>#N/A</v>
      </c>
    </row>
    <row r="959" spans="13:15" x14ac:dyDescent="0.2">
      <c r="M959" s="51">
        <v>924</v>
      </c>
      <c r="N959" s="73" t="e">
        <f>INDEX(Summary!$N$23:$N$32,MATCH(M959/1000,Summary!$M$23:$M$32,-1))</f>
        <v>#N/A</v>
      </c>
      <c r="O959" s="77" t="e">
        <f>INDEX(Summary!$O$23:$O$32,MATCH(M959/1000,Summary!$M$23:$M$32,-1))</f>
        <v>#N/A</v>
      </c>
    </row>
    <row r="960" spans="13:15" x14ac:dyDescent="0.2">
      <c r="M960" s="51">
        <v>925</v>
      </c>
      <c r="N960" s="73" t="e">
        <f>INDEX(Summary!$N$23:$N$32,MATCH(M960/1000,Summary!$M$23:$M$32,-1))</f>
        <v>#N/A</v>
      </c>
      <c r="O960" s="77" t="e">
        <f>INDEX(Summary!$O$23:$O$32,MATCH(M960/1000,Summary!$M$23:$M$32,-1))</f>
        <v>#N/A</v>
      </c>
    </row>
    <row r="961" spans="13:15" x14ac:dyDescent="0.2">
      <c r="M961" s="51">
        <v>926</v>
      </c>
      <c r="N961" s="73" t="e">
        <f>INDEX(Summary!$N$23:$N$32,MATCH(M961/1000,Summary!$M$23:$M$32,-1))</f>
        <v>#N/A</v>
      </c>
      <c r="O961" s="77" t="e">
        <f>INDEX(Summary!$O$23:$O$32,MATCH(M961/1000,Summary!$M$23:$M$32,-1))</f>
        <v>#N/A</v>
      </c>
    </row>
    <row r="962" spans="13:15" x14ac:dyDescent="0.2">
      <c r="M962" s="51">
        <v>927</v>
      </c>
      <c r="N962" s="73" t="e">
        <f>INDEX(Summary!$N$23:$N$32,MATCH(M962/1000,Summary!$M$23:$M$32,-1))</f>
        <v>#N/A</v>
      </c>
      <c r="O962" s="77" t="e">
        <f>INDEX(Summary!$O$23:$O$32,MATCH(M962/1000,Summary!$M$23:$M$32,-1))</f>
        <v>#N/A</v>
      </c>
    </row>
    <row r="963" spans="13:15" x14ac:dyDescent="0.2">
      <c r="M963" s="51">
        <v>928</v>
      </c>
      <c r="N963" s="73" t="e">
        <f>INDEX(Summary!$N$23:$N$32,MATCH(M963/1000,Summary!$M$23:$M$32,-1))</f>
        <v>#N/A</v>
      </c>
      <c r="O963" s="77" t="e">
        <f>INDEX(Summary!$O$23:$O$32,MATCH(M963/1000,Summary!$M$23:$M$32,-1))</f>
        <v>#N/A</v>
      </c>
    </row>
    <row r="964" spans="13:15" x14ac:dyDescent="0.2">
      <c r="M964" s="51">
        <v>929</v>
      </c>
      <c r="N964" s="73" t="e">
        <f>INDEX(Summary!$N$23:$N$32,MATCH(M964/1000,Summary!$M$23:$M$32,-1))</f>
        <v>#N/A</v>
      </c>
      <c r="O964" s="77" t="e">
        <f>INDEX(Summary!$O$23:$O$32,MATCH(M964/1000,Summary!$M$23:$M$32,-1))</f>
        <v>#N/A</v>
      </c>
    </row>
    <row r="965" spans="13:15" x14ac:dyDescent="0.2">
      <c r="M965" s="51">
        <v>930</v>
      </c>
      <c r="N965" s="73" t="e">
        <f>INDEX(Summary!$N$23:$N$32,MATCH(M965/1000,Summary!$M$23:$M$32,-1))</f>
        <v>#N/A</v>
      </c>
      <c r="O965" s="77" t="e">
        <f>INDEX(Summary!$O$23:$O$32,MATCH(M965/1000,Summary!$M$23:$M$32,-1))</f>
        <v>#N/A</v>
      </c>
    </row>
    <row r="966" spans="13:15" x14ac:dyDescent="0.2">
      <c r="M966" s="51">
        <v>931</v>
      </c>
      <c r="N966" s="73" t="e">
        <f>INDEX(Summary!$N$23:$N$32,MATCH(M966/1000,Summary!$M$23:$M$32,-1))</f>
        <v>#N/A</v>
      </c>
      <c r="O966" s="77" t="e">
        <f>INDEX(Summary!$O$23:$O$32,MATCH(M966/1000,Summary!$M$23:$M$32,-1))</f>
        <v>#N/A</v>
      </c>
    </row>
    <row r="967" spans="13:15" x14ac:dyDescent="0.2">
      <c r="M967" s="51">
        <v>932</v>
      </c>
      <c r="N967" s="73" t="e">
        <f>INDEX(Summary!$N$23:$N$32,MATCH(M967/1000,Summary!$M$23:$M$32,-1))</f>
        <v>#N/A</v>
      </c>
      <c r="O967" s="77" t="e">
        <f>INDEX(Summary!$O$23:$O$32,MATCH(M967/1000,Summary!$M$23:$M$32,-1))</f>
        <v>#N/A</v>
      </c>
    </row>
    <row r="968" spans="13:15" x14ac:dyDescent="0.2">
      <c r="M968" s="51">
        <v>933</v>
      </c>
      <c r="N968" s="73" t="e">
        <f>INDEX(Summary!$N$23:$N$32,MATCH(M968/1000,Summary!$M$23:$M$32,-1))</f>
        <v>#N/A</v>
      </c>
      <c r="O968" s="77" t="e">
        <f>INDEX(Summary!$O$23:$O$32,MATCH(M968/1000,Summary!$M$23:$M$32,-1))</f>
        <v>#N/A</v>
      </c>
    </row>
    <row r="969" spans="13:15" x14ac:dyDescent="0.2">
      <c r="M969" s="51">
        <v>934</v>
      </c>
      <c r="N969" s="73" t="e">
        <f>INDEX(Summary!$N$23:$N$32,MATCH(M969/1000,Summary!$M$23:$M$32,-1))</f>
        <v>#N/A</v>
      </c>
      <c r="O969" s="77" t="e">
        <f>INDEX(Summary!$O$23:$O$32,MATCH(M969/1000,Summary!$M$23:$M$32,-1))</f>
        <v>#N/A</v>
      </c>
    </row>
    <row r="970" spans="13:15" x14ac:dyDescent="0.2">
      <c r="M970" s="51">
        <v>935</v>
      </c>
      <c r="N970" s="73" t="e">
        <f>INDEX(Summary!$N$23:$N$32,MATCH(M970/1000,Summary!$M$23:$M$32,-1))</f>
        <v>#N/A</v>
      </c>
      <c r="O970" s="77" t="e">
        <f>INDEX(Summary!$O$23:$O$32,MATCH(M970/1000,Summary!$M$23:$M$32,-1))</f>
        <v>#N/A</v>
      </c>
    </row>
    <row r="971" spans="13:15" x14ac:dyDescent="0.2">
      <c r="M971" s="51">
        <v>936</v>
      </c>
      <c r="N971" s="73" t="e">
        <f>INDEX(Summary!$N$23:$N$32,MATCH(M971/1000,Summary!$M$23:$M$32,-1))</f>
        <v>#N/A</v>
      </c>
      <c r="O971" s="77" t="e">
        <f>INDEX(Summary!$O$23:$O$32,MATCH(M971/1000,Summary!$M$23:$M$32,-1))</f>
        <v>#N/A</v>
      </c>
    </row>
    <row r="972" spans="13:15" x14ac:dyDescent="0.2">
      <c r="M972" s="51">
        <v>937</v>
      </c>
      <c r="N972" s="73" t="e">
        <f>INDEX(Summary!$N$23:$N$32,MATCH(M972/1000,Summary!$M$23:$M$32,-1))</f>
        <v>#N/A</v>
      </c>
      <c r="O972" s="77" t="e">
        <f>INDEX(Summary!$O$23:$O$32,MATCH(M972/1000,Summary!$M$23:$M$32,-1))</f>
        <v>#N/A</v>
      </c>
    </row>
    <row r="973" spans="13:15" x14ac:dyDescent="0.2">
      <c r="M973" s="51">
        <v>938</v>
      </c>
      <c r="N973" s="73" t="e">
        <f>INDEX(Summary!$N$23:$N$32,MATCH(M973/1000,Summary!$M$23:$M$32,-1))</f>
        <v>#N/A</v>
      </c>
      <c r="O973" s="77" t="e">
        <f>INDEX(Summary!$O$23:$O$32,MATCH(M973/1000,Summary!$M$23:$M$32,-1))</f>
        <v>#N/A</v>
      </c>
    </row>
    <row r="974" spans="13:15" x14ac:dyDescent="0.2">
      <c r="M974" s="51">
        <v>939</v>
      </c>
      <c r="N974" s="73" t="e">
        <f>INDEX(Summary!$N$23:$N$32,MATCH(M974/1000,Summary!$M$23:$M$32,-1))</f>
        <v>#N/A</v>
      </c>
      <c r="O974" s="77" t="e">
        <f>INDEX(Summary!$O$23:$O$32,MATCH(M974/1000,Summary!$M$23:$M$32,-1))</f>
        <v>#N/A</v>
      </c>
    </row>
    <row r="975" spans="13:15" x14ac:dyDescent="0.2">
      <c r="M975" s="51">
        <v>940</v>
      </c>
      <c r="N975" s="73" t="e">
        <f>INDEX(Summary!$N$23:$N$32,MATCH(M975/1000,Summary!$M$23:$M$32,-1))</f>
        <v>#N/A</v>
      </c>
      <c r="O975" s="77" t="e">
        <f>INDEX(Summary!$O$23:$O$32,MATCH(M975/1000,Summary!$M$23:$M$32,-1))</f>
        <v>#N/A</v>
      </c>
    </row>
    <row r="976" spans="13:15" x14ac:dyDescent="0.2">
      <c r="M976" s="51">
        <v>941</v>
      </c>
      <c r="N976" s="73" t="e">
        <f>INDEX(Summary!$N$23:$N$32,MATCH(M976/1000,Summary!$M$23:$M$32,-1))</f>
        <v>#N/A</v>
      </c>
      <c r="O976" s="77" t="e">
        <f>INDEX(Summary!$O$23:$O$32,MATCH(M976/1000,Summary!$M$23:$M$32,-1))</f>
        <v>#N/A</v>
      </c>
    </row>
    <row r="977" spans="13:15" x14ac:dyDescent="0.2">
      <c r="M977" s="51">
        <v>942</v>
      </c>
      <c r="N977" s="73" t="e">
        <f>INDEX(Summary!$N$23:$N$32,MATCH(M977/1000,Summary!$M$23:$M$32,-1))</f>
        <v>#N/A</v>
      </c>
      <c r="O977" s="77" t="e">
        <f>INDEX(Summary!$O$23:$O$32,MATCH(M977/1000,Summary!$M$23:$M$32,-1))</f>
        <v>#N/A</v>
      </c>
    </row>
    <row r="978" spans="13:15" x14ac:dyDescent="0.2">
      <c r="M978" s="51">
        <v>943</v>
      </c>
      <c r="N978" s="73" t="e">
        <f>INDEX(Summary!$N$23:$N$32,MATCH(M978/1000,Summary!$M$23:$M$32,-1))</f>
        <v>#N/A</v>
      </c>
      <c r="O978" s="77" t="e">
        <f>INDEX(Summary!$O$23:$O$32,MATCH(M978/1000,Summary!$M$23:$M$32,-1))</f>
        <v>#N/A</v>
      </c>
    </row>
    <row r="979" spans="13:15" x14ac:dyDescent="0.2">
      <c r="M979" s="51">
        <v>944</v>
      </c>
      <c r="N979" s="73" t="e">
        <f>INDEX(Summary!$N$23:$N$32,MATCH(M979/1000,Summary!$M$23:$M$32,-1))</f>
        <v>#N/A</v>
      </c>
      <c r="O979" s="77" t="e">
        <f>INDEX(Summary!$O$23:$O$32,MATCH(M979/1000,Summary!$M$23:$M$32,-1))</f>
        <v>#N/A</v>
      </c>
    </row>
    <row r="980" spans="13:15" x14ac:dyDescent="0.2">
      <c r="M980" s="51">
        <v>945</v>
      </c>
      <c r="N980" s="73" t="e">
        <f>INDEX(Summary!$N$23:$N$32,MATCH(M980/1000,Summary!$M$23:$M$32,-1))</f>
        <v>#N/A</v>
      </c>
      <c r="O980" s="77" t="e">
        <f>INDEX(Summary!$O$23:$O$32,MATCH(M980/1000,Summary!$M$23:$M$32,-1))</f>
        <v>#N/A</v>
      </c>
    </row>
    <row r="981" spans="13:15" x14ac:dyDescent="0.2">
      <c r="M981" s="51">
        <v>946</v>
      </c>
      <c r="N981" s="73" t="e">
        <f>INDEX(Summary!$N$23:$N$32,MATCH(M981/1000,Summary!$M$23:$M$32,-1))</f>
        <v>#N/A</v>
      </c>
      <c r="O981" s="77" t="e">
        <f>INDEX(Summary!$O$23:$O$32,MATCH(M981/1000,Summary!$M$23:$M$32,-1))</f>
        <v>#N/A</v>
      </c>
    </row>
    <row r="982" spans="13:15" x14ac:dyDescent="0.2">
      <c r="M982" s="51">
        <v>947</v>
      </c>
      <c r="N982" s="73" t="e">
        <f>INDEX(Summary!$N$23:$N$32,MATCH(M982/1000,Summary!$M$23:$M$32,-1))</f>
        <v>#N/A</v>
      </c>
      <c r="O982" s="77" t="e">
        <f>INDEX(Summary!$O$23:$O$32,MATCH(M982/1000,Summary!$M$23:$M$32,-1))</f>
        <v>#N/A</v>
      </c>
    </row>
    <row r="983" spans="13:15" x14ac:dyDescent="0.2">
      <c r="M983" s="51">
        <v>948</v>
      </c>
      <c r="N983" s="73" t="e">
        <f>INDEX(Summary!$N$23:$N$32,MATCH(M983/1000,Summary!$M$23:$M$32,-1))</f>
        <v>#N/A</v>
      </c>
      <c r="O983" s="77" t="e">
        <f>INDEX(Summary!$O$23:$O$32,MATCH(M983/1000,Summary!$M$23:$M$32,-1))</f>
        <v>#N/A</v>
      </c>
    </row>
    <row r="984" spans="13:15" x14ac:dyDescent="0.2">
      <c r="M984" s="51">
        <v>949</v>
      </c>
      <c r="N984" s="73" t="e">
        <f>INDEX(Summary!$N$23:$N$32,MATCH(M984/1000,Summary!$M$23:$M$32,-1))</f>
        <v>#N/A</v>
      </c>
      <c r="O984" s="77" t="e">
        <f>INDEX(Summary!$O$23:$O$32,MATCH(M984/1000,Summary!$M$23:$M$32,-1))</f>
        <v>#N/A</v>
      </c>
    </row>
    <row r="985" spans="13:15" x14ac:dyDescent="0.2">
      <c r="M985" s="51">
        <v>950</v>
      </c>
      <c r="N985" s="73" t="e">
        <f>INDEX(Summary!$N$23:$N$32,MATCH(M985/1000,Summary!$M$23:$M$32,-1))</f>
        <v>#N/A</v>
      </c>
      <c r="O985" s="77" t="e">
        <f>INDEX(Summary!$O$23:$O$32,MATCH(M985/1000,Summary!$M$23:$M$32,-1))</f>
        <v>#N/A</v>
      </c>
    </row>
    <row r="986" spans="13:15" x14ac:dyDescent="0.2">
      <c r="M986" s="51">
        <v>951</v>
      </c>
      <c r="N986" s="73" t="e">
        <f>INDEX(Summary!$N$23:$N$32,MATCH(M986/1000,Summary!$M$23:$M$32,-1))</f>
        <v>#N/A</v>
      </c>
      <c r="O986" s="77" t="e">
        <f>INDEX(Summary!$O$23:$O$32,MATCH(M986/1000,Summary!$M$23:$M$32,-1))</f>
        <v>#N/A</v>
      </c>
    </row>
    <row r="987" spans="13:15" x14ac:dyDescent="0.2">
      <c r="M987" s="51">
        <v>952</v>
      </c>
      <c r="N987" s="73" t="e">
        <f>INDEX(Summary!$N$23:$N$32,MATCH(M987/1000,Summary!$M$23:$M$32,-1))</f>
        <v>#N/A</v>
      </c>
      <c r="O987" s="77" t="e">
        <f>INDEX(Summary!$O$23:$O$32,MATCH(M987/1000,Summary!$M$23:$M$32,-1))</f>
        <v>#N/A</v>
      </c>
    </row>
    <row r="988" spans="13:15" x14ac:dyDescent="0.2">
      <c r="M988" s="51">
        <v>953</v>
      </c>
      <c r="N988" s="73" t="e">
        <f>INDEX(Summary!$N$23:$N$32,MATCH(M988/1000,Summary!$M$23:$M$32,-1))</f>
        <v>#N/A</v>
      </c>
      <c r="O988" s="77" t="e">
        <f>INDEX(Summary!$O$23:$O$32,MATCH(M988/1000,Summary!$M$23:$M$32,-1))</f>
        <v>#N/A</v>
      </c>
    </row>
    <row r="989" spans="13:15" x14ac:dyDescent="0.2">
      <c r="M989" s="51">
        <v>954</v>
      </c>
      <c r="N989" s="73" t="e">
        <f>INDEX(Summary!$N$23:$N$32,MATCH(M989/1000,Summary!$M$23:$M$32,-1))</f>
        <v>#N/A</v>
      </c>
      <c r="O989" s="77" t="e">
        <f>INDEX(Summary!$O$23:$O$32,MATCH(M989/1000,Summary!$M$23:$M$32,-1))</f>
        <v>#N/A</v>
      </c>
    </row>
    <row r="990" spans="13:15" x14ac:dyDescent="0.2">
      <c r="M990" s="51">
        <v>955</v>
      </c>
      <c r="N990" s="73" t="e">
        <f>INDEX(Summary!$N$23:$N$32,MATCH(M990/1000,Summary!$M$23:$M$32,-1))</f>
        <v>#N/A</v>
      </c>
      <c r="O990" s="77" t="e">
        <f>INDEX(Summary!$O$23:$O$32,MATCH(M990/1000,Summary!$M$23:$M$32,-1))</f>
        <v>#N/A</v>
      </c>
    </row>
    <row r="991" spans="13:15" x14ac:dyDescent="0.2">
      <c r="M991" s="51">
        <v>956</v>
      </c>
      <c r="N991" s="73" t="e">
        <f>INDEX(Summary!$N$23:$N$32,MATCH(M991/1000,Summary!$M$23:$M$32,-1))</f>
        <v>#N/A</v>
      </c>
      <c r="O991" s="77" t="e">
        <f>INDEX(Summary!$O$23:$O$32,MATCH(M991/1000,Summary!$M$23:$M$32,-1))</f>
        <v>#N/A</v>
      </c>
    </row>
    <row r="992" spans="13:15" x14ac:dyDescent="0.2">
      <c r="M992" s="51">
        <v>957</v>
      </c>
      <c r="N992" s="73" t="e">
        <f>INDEX(Summary!$N$23:$N$32,MATCH(M992/1000,Summary!$M$23:$M$32,-1))</f>
        <v>#N/A</v>
      </c>
      <c r="O992" s="77" t="e">
        <f>INDEX(Summary!$O$23:$O$32,MATCH(M992/1000,Summary!$M$23:$M$32,-1))</f>
        <v>#N/A</v>
      </c>
    </row>
    <row r="993" spans="13:15" x14ac:dyDescent="0.2">
      <c r="M993" s="51">
        <v>958</v>
      </c>
      <c r="N993" s="73" t="e">
        <f>INDEX(Summary!$N$23:$N$32,MATCH(M993/1000,Summary!$M$23:$M$32,-1))</f>
        <v>#N/A</v>
      </c>
      <c r="O993" s="77" t="e">
        <f>INDEX(Summary!$O$23:$O$32,MATCH(M993/1000,Summary!$M$23:$M$32,-1))</f>
        <v>#N/A</v>
      </c>
    </row>
    <row r="994" spans="13:15" x14ac:dyDescent="0.2">
      <c r="M994" s="51">
        <v>959</v>
      </c>
      <c r="N994" s="73" t="e">
        <f>INDEX(Summary!$N$23:$N$32,MATCH(M994/1000,Summary!$M$23:$M$32,-1))</f>
        <v>#N/A</v>
      </c>
      <c r="O994" s="77" t="e">
        <f>INDEX(Summary!$O$23:$O$32,MATCH(M994/1000,Summary!$M$23:$M$32,-1))</f>
        <v>#N/A</v>
      </c>
    </row>
    <row r="995" spans="13:15" x14ac:dyDescent="0.2">
      <c r="M995" s="51">
        <v>960</v>
      </c>
      <c r="N995" s="73" t="e">
        <f>INDEX(Summary!$N$23:$N$32,MATCH(M995/1000,Summary!$M$23:$M$32,-1))</f>
        <v>#N/A</v>
      </c>
      <c r="O995" s="77" t="e">
        <f>INDEX(Summary!$O$23:$O$32,MATCH(M995/1000,Summary!$M$23:$M$32,-1))</f>
        <v>#N/A</v>
      </c>
    </row>
    <row r="996" spans="13:15" x14ac:dyDescent="0.2">
      <c r="M996" s="51">
        <v>961</v>
      </c>
      <c r="N996" s="73" t="e">
        <f>INDEX(Summary!$N$23:$N$32,MATCH(M996/1000,Summary!$M$23:$M$32,-1))</f>
        <v>#N/A</v>
      </c>
      <c r="O996" s="77" t="e">
        <f>INDEX(Summary!$O$23:$O$32,MATCH(M996/1000,Summary!$M$23:$M$32,-1))</f>
        <v>#N/A</v>
      </c>
    </row>
    <row r="997" spans="13:15" x14ac:dyDescent="0.2">
      <c r="M997" s="51">
        <v>962</v>
      </c>
      <c r="N997" s="73" t="e">
        <f>INDEX(Summary!$N$23:$N$32,MATCH(M997/1000,Summary!$M$23:$M$32,-1))</f>
        <v>#N/A</v>
      </c>
      <c r="O997" s="77" t="e">
        <f>INDEX(Summary!$O$23:$O$32,MATCH(M997/1000,Summary!$M$23:$M$32,-1))</f>
        <v>#N/A</v>
      </c>
    </row>
    <row r="998" spans="13:15" x14ac:dyDescent="0.2">
      <c r="M998" s="51">
        <v>963</v>
      </c>
      <c r="N998" s="73" t="e">
        <f>INDEX(Summary!$N$23:$N$32,MATCH(M998/1000,Summary!$M$23:$M$32,-1))</f>
        <v>#N/A</v>
      </c>
      <c r="O998" s="77" t="e">
        <f>INDEX(Summary!$O$23:$O$32,MATCH(M998/1000,Summary!$M$23:$M$32,-1))</f>
        <v>#N/A</v>
      </c>
    </row>
    <row r="999" spans="13:15" x14ac:dyDescent="0.2">
      <c r="M999" s="51">
        <v>964</v>
      </c>
      <c r="N999" s="73" t="e">
        <f>INDEX(Summary!$N$23:$N$32,MATCH(M999/1000,Summary!$M$23:$M$32,-1))</f>
        <v>#N/A</v>
      </c>
      <c r="O999" s="77" t="e">
        <f>INDEX(Summary!$O$23:$O$32,MATCH(M999/1000,Summary!$M$23:$M$32,-1))</f>
        <v>#N/A</v>
      </c>
    </row>
    <row r="1000" spans="13:15" x14ac:dyDescent="0.2">
      <c r="M1000" s="51">
        <v>965</v>
      </c>
      <c r="N1000" s="73" t="e">
        <f>INDEX(Summary!$N$23:$N$32,MATCH(M1000/1000,Summary!$M$23:$M$32,-1))</f>
        <v>#N/A</v>
      </c>
      <c r="O1000" s="77" t="e">
        <f>INDEX(Summary!$O$23:$O$32,MATCH(M1000/1000,Summary!$M$23:$M$32,-1))</f>
        <v>#N/A</v>
      </c>
    </row>
    <row r="1001" spans="13:15" x14ac:dyDescent="0.2">
      <c r="M1001" s="51">
        <v>966</v>
      </c>
      <c r="N1001" s="73" t="e">
        <f>INDEX(Summary!$N$23:$N$32,MATCH(M1001/1000,Summary!$M$23:$M$32,-1))</f>
        <v>#N/A</v>
      </c>
      <c r="O1001" s="77" t="e">
        <f>INDEX(Summary!$O$23:$O$32,MATCH(M1001/1000,Summary!$M$23:$M$32,-1))</f>
        <v>#N/A</v>
      </c>
    </row>
    <row r="1002" spans="13:15" x14ac:dyDescent="0.2">
      <c r="M1002" s="51">
        <v>967</v>
      </c>
      <c r="N1002" s="73" t="e">
        <f>INDEX(Summary!$N$23:$N$32,MATCH(M1002/1000,Summary!$M$23:$M$32,-1))</f>
        <v>#N/A</v>
      </c>
      <c r="O1002" s="77" t="e">
        <f>INDEX(Summary!$O$23:$O$32,MATCH(M1002/1000,Summary!$M$23:$M$32,-1))</f>
        <v>#N/A</v>
      </c>
    </row>
    <row r="1003" spans="13:15" x14ac:dyDescent="0.2">
      <c r="M1003" s="51">
        <v>968</v>
      </c>
      <c r="N1003" s="73" t="e">
        <f>INDEX(Summary!$N$23:$N$32,MATCH(M1003/1000,Summary!$M$23:$M$32,-1))</f>
        <v>#N/A</v>
      </c>
      <c r="O1003" s="77" t="e">
        <f>INDEX(Summary!$O$23:$O$32,MATCH(M1003/1000,Summary!$M$23:$M$32,-1))</f>
        <v>#N/A</v>
      </c>
    </row>
    <row r="1004" spans="13:15" x14ac:dyDescent="0.2">
      <c r="M1004" s="51">
        <v>969</v>
      </c>
      <c r="N1004" s="73" t="e">
        <f>INDEX(Summary!$N$23:$N$32,MATCH(M1004/1000,Summary!$M$23:$M$32,-1))</f>
        <v>#N/A</v>
      </c>
      <c r="O1004" s="77" t="e">
        <f>INDEX(Summary!$O$23:$O$32,MATCH(M1004/1000,Summary!$M$23:$M$32,-1))</f>
        <v>#N/A</v>
      </c>
    </row>
    <row r="1005" spans="13:15" x14ac:dyDescent="0.2">
      <c r="M1005" s="51">
        <v>970</v>
      </c>
      <c r="N1005" s="73" t="e">
        <f>INDEX(Summary!$N$23:$N$32,MATCH(M1005/1000,Summary!$M$23:$M$32,-1))</f>
        <v>#N/A</v>
      </c>
      <c r="O1005" s="77" t="e">
        <f>INDEX(Summary!$O$23:$O$32,MATCH(M1005/1000,Summary!$M$23:$M$32,-1))</f>
        <v>#N/A</v>
      </c>
    </row>
    <row r="1006" spans="13:15" x14ac:dyDescent="0.2">
      <c r="M1006" s="51">
        <v>971</v>
      </c>
      <c r="N1006" s="73" t="e">
        <f>INDEX(Summary!$N$23:$N$32,MATCH(M1006/1000,Summary!$M$23:$M$32,-1))</f>
        <v>#N/A</v>
      </c>
      <c r="O1006" s="77" t="e">
        <f>INDEX(Summary!$O$23:$O$32,MATCH(M1006/1000,Summary!$M$23:$M$32,-1))</f>
        <v>#N/A</v>
      </c>
    </row>
    <row r="1007" spans="13:15" x14ac:dyDescent="0.2">
      <c r="M1007" s="51">
        <v>972</v>
      </c>
      <c r="N1007" s="73" t="e">
        <f>INDEX(Summary!$N$23:$N$32,MATCH(M1007/1000,Summary!$M$23:$M$32,-1))</f>
        <v>#N/A</v>
      </c>
      <c r="O1007" s="77" t="e">
        <f>INDEX(Summary!$O$23:$O$32,MATCH(M1007/1000,Summary!$M$23:$M$32,-1))</f>
        <v>#N/A</v>
      </c>
    </row>
    <row r="1008" spans="13:15" x14ac:dyDescent="0.2">
      <c r="M1008" s="51">
        <v>973</v>
      </c>
      <c r="N1008" s="73" t="e">
        <f>INDEX(Summary!$N$23:$N$32,MATCH(M1008/1000,Summary!$M$23:$M$32,-1))</f>
        <v>#N/A</v>
      </c>
      <c r="O1008" s="77" t="e">
        <f>INDEX(Summary!$O$23:$O$32,MATCH(M1008/1000,Summary!$M$23:$M$32,-1))</f>
        <v>#N/A</v>
      </c>
    </row>
    <row r="1009" spans="13:15" x14ac:dyDescent="0.2">
      <c r="M1009" s="51">
        <v>974</v>
      </c>
      <c r="N1009" s="73" t="e">
        <f>INDEX(Summary!$N$23:$N$32,MATCH(M1009/1000,Summary!$M$23:$M$32,-1))</f>
        <v>#N/A</v>
      </c>
      <c r="O1009" s="77" t="e">
        <f>INDEX(Summary!$O$23:$O$32,MATCH(M1009/1000,Summary!$M$23:$M$32,-1))</f>
        <v>#N/A</v>
      </c>
    </row>
    <row r="1010" spans="13:15" x14ac:dyDescent="0.2">
      <c r="M1010" s="51">
        <v>975</v>
      </c>
      <c r="N1010" s="73" t="e">
        <f>INDEX(Summary!$N$23:$N$32,MATCH(M1010/1000,Summary!$M$23:$M$32,-1))</f>
        <v>#N/A</v>
      </c>
      <c r="O1010" s="77" t="e">
        <f>INDEX(Summary!$O$23:$O$32,MATCH(M1010/1000,Summary!$M$23:$M$32,-1))</f>
        <v>#N/A</v>
      </c>
    </row>
    <row r="1011" spans="13:15" x14ac:dyDescent="0.2">
      <c r="M1011" s="51">
        <v>976</v>
      </c>
      <c r="N1011" s="73" t="e">
        <f>INDEX(Summary!$N$23:$N$32,MATCH(M1011/1000,Summary!$M$23:$M$32,-1))</f>
        <v>#N/A</v>
      </c>
      <c r="O1011" s="77" t="e">
        <f>INDEX(Summary!$O$23:$O$32,MATCH(M1011/1000,Summary!$M$23:$M$32,-1))</f>
        <v>#N/A</v>
      </c>
    </row>
    <row r="1012" spans="13:15" x14ac:dyDescent="0.2">
      <c r="M1012" s="51">
        <v>977</v>
      </c>
      <c r="N1012" s="73" t="e">
        <f>INDEX(Summary!$N$23:$N$32,MATCH(M1012/1000,Summary!$M$23:$M$32,-1))</f>
        <v>#N/A</v>
      </c>
      <c r="O1012" s="77" t="e">
        <f>INDEX(Summary!$O$23:$O$32,MATCH(M1012/1000,Summary!$M$23:$M$32,-1))</f>
        <v>#N/A</v>
      </c>
    </row>
    <row r="1013" spans="13:15" x14ac:dyDescent="0.2">
      <c r="M1013" s="51">
        <v>978</v>
      </c>
      <c r="N1013" s="73" t="e">
        <f>INDEX(Summary!$N$23:$N$32,MATCH(M1013/1000,Summary!$M$23:$M$32,-1))</f>
        <v>#N/A</v>
      </c>
      <c r="O1013" s="77" t="e">
        <f>INDEX(Summary!$O$23:$O$32,MATCH(M1013/1000,Summary!$M$23:$M$32,-1))</f>
        <v>#N/A</v>
      </c>
    </row>
    <row r="1014" spans="13:15" x14ac:dyDescent="0.2">
      <c r="M1014" s="51">
        <v>979</v>
      </c>
      <c r="N1014" s="73" t="e">
        <f>INDEX(Summary!$N$23:$N$32,MATCH(M1014/1000,Summary!$M$23:$M$32,-1))</f>
        <v>#N/A</v>
      </c>
      <c r="O1014" s="77" t="e">
        <f>INDEX(Summary!$O$23:$O$32,MATCH(M1014/1000,Summary!$M$23:$M$32,-1))</f>
        <v>#N/A</v>
      </c>
    </row>
    <row r="1015" spans="13:15" x14ac:dyDescent="0.2">
      <c r="M1015" s="51">
        <v>980</v>
      </c>
      <c r="N1015" s="73" t="e">
        <f>INDEX(Summary!$N$23:$N$32,MATCH(M1015/1000,Summary!$M$23:$M$32,-1))</f>
        <v>#N/A</v>
      </c>
      <c r="O1015" s="77" t="e">
        <f>INDEX(Summary!$O$23:$O$32,MATCH(M1015/1000,Summary!$M$23:$M$32,-1))</f>
        <v>#N/A</v>
      </c>
    </row>
    <row r="1016" spans="13:15" x14ac:dyDescent="0.2">
      <c r="M1016" s="51">
        <v>981</v>
      </c>
      <c r="N1016" s="73" t="e">
        <f>INDEX(Summary!$N$23:$N$32,MATCH(M1016/1000,Summary!$M$23:$M$32,-1))</f>
        <v>#N/A</v>
      </c>
      <c r="O1016" s="77" t="e">
        <f>INDEX(Summary!$O$23:$O$32,MATCH(M1016/1000,Summary!$M$23:$M$32,-1))</f>
        <v>#N/A</v>
      </c>
    </row>
    <row r="1017" spans="13:15" x14ac:dyDescent="0.2">
      <c r="M1017" s="51">
        <v>982</v>
      </c>
      <c r="N1017" s="73" t="e">
        <f>INDEX(Summary!$N$23:$N$32,MATCH(M1017/1000,Summary!$M$23:$M$32,-1))</f>
        <v>#N/A</v>
      </c>
      <c r="O1017" s="77" t="e">
        <f>INDEX(Summary!$O$23:$O$32,MATCH(M1017/1000,Summary!$M$23:$M$32,-1))</f>
        <v>#N/A</v>
      </c>
    </row>
    <row r="1018" spans="13:15" x14ac:dyDescent="0.2">
      <c r="M1018" s="51">
        <v>983</v>
      </c>
      <c r="N1018" s="73" t="e">
        <f>INDEX(Summary!$N$23:$N$32,MATCH(M1018/1000,Summary!$M$23:$M$32,-1))</f>
        <v>#N/A</v>
      </c>
      <c r="O1018" s="77" t="e">
        <f>INDEX(Summary!$O$23:$O$32,MATCH(M1018/1000,Summary!$M$23:$M$32,-1))</f>
        <v>#N/A</v>
      </c>
    </row>
    <row r="1019" spans="13:15" x14ac:dyDescent="0.2">
      <c r="M1019" s="51">
        <v>984</v>
      </c>
      <c r="N1019" s="73" t="e">
        <f>INDEX(Summary!$N$23:$N$32,MATCH(M1019/1000,Summary!$M$23:$M$32,-1))</f>
        <v>#N/A</v>
      </c>
      <c r="O1019" s="77" t="e">
        <f>INDEX(Summary!$O$23:$O$32,MATCH(M1019/1000,Summary!$M$23:$M$32,-1))</f>
        <v>#N/A</v>
      </c>
    </row>
    <row r="1020" spans="13:15" x14ac:dyDescent="0.2">
      <c r="M1020" s="51">
        <v>985</v>
      </c>
      <c r="N1020" s="73" t="e">
        <f>INDEX(Summary!$N$23:$N$32,MATCH(M1020/1000,Summary!$M$23:$M$32,-1))</f>
        <v>#N/A</v>
      </c>
      <c r="O1020" s="77" t="e">
        <f>INDEX(Summary!$O$23:$O$32,MATCH(M1020/1000,Summary!$M$23:$M$32,-1))</f>
        <v>#N/A</v>
      </c>
    </row>
    <row r="1021" spans="13:15" x14ac:dyDescent="0.2">
      <c r="M1021" s="51">
        <v>986</v>
      </c>
      <c r="N1021" s="73" t="e">
        <f>INDEX(Summary!$N$23:$N$32,MATCH(M1021/1000,Summary!$M$23:$M$32,-1))</f>
        <v>#N/A</v>
      </c>
      <c r="O1021" s="77" t="e">
        <f>INDEX(Summary!$O$23:$O$32,MATCH(M1021/1000,Summary!$M$23:$M$32,-1))</f>
        <v>#N/A</v>
      </c>
    </row>
    <row r="1022" spans="13:15" x14ac:dyDescent="0.2">
      <c r="M1022" s="51">
        <v>987</v>
      </c>
      <c r="N1022" s="73" t="e">
        <f>INDEX(Summary!$N$23:$N$32,MATCH(M1022/1000,Summary!$M$23:$M$32,-1))</f>
        <v>#N/A</v>
      </c>
      <c r="O1022" s="77" t="e">
        <f>INDEX(Summary!$O$23:$O$32,MATCH(M1022/1000,Summary!$M$23:$M$32,-1))</f>
        <v>#N/A</v>
      </c>
    </row>
    <row r="1023" spans="13:15" x14ac:dyDescent="0.2">
      <c r="M1023" s="51">
        <v>988</v>
      </c>
      <c r="N1023" s="73" t="e">
        <f>INDEX(Summary!$N$23:$N$32,MATCH(M1023/1000,Summary!$M$23:$M$32,-1))</f>
        <v>#N/A</v>
      </c>
      <c r="O1023" s="77" t="e">
        <f>INDEX(Summary!$O$23:$O$32,MATCH(M1023/1000,Summary!$M$23:$M$32,-1))</f>
        <v>#N/A</v>
      </c>
    </row>
    <row r="1024" spans="13:15" x14ac:dyDescent="0.2">
      <c r="M1024" s="51">
        <v>989</v>
      </c>
      <c r="N1024" s="73" t="e">
        <f>INDEX(Summary!$N$23:$N$32,MATCH(M1024/1000,Summary!$M$23:$M$32,-1))</f>
        <v>#N/A</v>
      </c>
      <c r="O1024" s="77" t="e">
        <f>INDEX(Summary!$O$23:$O$32,MATCH(M1024/1000,Summary!$M$23:$M$32,-1))</f>
        <v>#N/A</v>
      </c>
    </row>
    <row r="1025" spans="13:15" x14ac:dyDescent="0.2">
      <c r="M1025" s="51">
        <v>990</v>
      </c>
      <c r="N1025" s="73" t="e">
        <f>INDEX(Summary!$N$23:$N$32,MATCH(M1025/1000,Summary!$M$23:$M$32,-1))</f>
        <v>#N/A</v>
      </c>
      <c r="O1025" s="77" t="e">
        <f>INDEX(Summary!$O$23:$O$32,MATCH(M1025/1000,Summary!$M$23:$M$32,-1))</f>
        <v>#N/A</v>
      </c>
    </row>
    <row r="1026" spans="13:15" x14ac:dyDescent="0.2">
      <c r="M1026" s="51">
        <v>991</v>
      </c>
      <c r="N1026" s="73" t="e">
        <f>INDEX(Summary!$N$23:$N$32,MATCH(M1026/1000,Summary!$M$23:$M$32,-1))</f>
        <v>#N/A</v>
      </c>
      <c r="O1026" s="77" t="e">
        <f>INDEX(Summary!$O$23:$O$32,MATCH(M1026/1000,Summary!$M$23:$M$32,-1))</f>
        <v>#N/A</v>
      </c>
    </row>
    <row r="1027" spans="13:15" x14ac:dyDescent="0.2">
      <c r="M1027" s="51">
        <v>992</v>
      </c>
      <c r="N1027" s="73" t="e">
        <f>INDEX(Summary!$N$23:$N$32,MATCH(M1027/1000,Summary!$M$23:$M$32,-1))</f>
        <v>#N/A</v>
      </c>
      <c r="O1027" s="77" t="e">
        <f>INDEX(Summary!$O$23:$O$32,MATCH(M1027/1000,Summary!$M$23:$M$32,-1))</f>
        <v>#N/A</v>
      </c>
    </row>
    <row r="1028" spans="13:15" x14ac:dyDescent="0.2">
      <c r="M1028" s="51">
        <v>993</v>
      </c>
      <c r="N1028" s="73" t="e">
        <f>INDEX(Summary!$N$23:$N$32,MATCH(M1028/1000,Summary!$M$23:$M$32,-1))</f>
        <v>#N/A</v>
      </c>
      <c r="O1028" s="77" t="e">
        <f>INDEX(Summary!$O$23:$O$32,MATCH(M1028/1000,Summary!$M$23:$M$32,-1))</f>
        <v>#N/A</v>
      </c>
    </row>
    <row r="1029" spans="13:15" x14ac:dyDescent="0.2">
      <c r="M1029" s="51">
        <v>994</v>
      </c>
      <c r="N1029" s="73" t="e">
        <f>INDEX(Summary!$N$23:$N$32,MATCH(M1029/1000,Summary!$M$23:$M$32,-1))</f>
        <v>#N/A</v>
      </c>
      <c r="O1029" s="77" t="e">
        <f>INDEX(Summary!$O$23:$O$32,MATCH(M1029/1000,Summary!$M$23:$M$32,-1))</f>
        <v>#N/A</v>
      </c>
    </row>
    <row r="1030" spans="13:15" x14ac:dyDescent="0.2">
      <c r="M1030" s="51">
        <v>995</v>
      </c>
      <c r="N1030" s="73" t="e">
        <f>INDEX(Summary!$N$23:$N$32,MATCH(M1030/1000,Summary!$M$23:$M$32,-1))</f>
        <v>#N/A</v>
      </c>
      <c r="O1030" s="77" t="e">
        <f>INDEX(Summary!$O$23:$O$32,MATCH(M1030/1000,Summary!$M$23:$M$32,-1))</f>
        <v>#N/A</v>
      </c>
    </row>
    <row r="1031" spans="13:15" x14ac:dyDescent="0.2">
      <c r="M1031" s="51">
        <v>996</v>
      </c>
      <c r="N1031" s="73" t="e">
        <f>INDEX(Summary!$N$23:$N$32,MATCH(M1031/1000,Summary!$M$23:$M$32,-1))</f>
        <v>#N/A</v>
      </c>
      <c r="O1031" s="77" t="e">
        <f>INDEX(Summary!$O$23:$O$32,MATCH(M1031/1000,Summary!$M$23:$M$32,-1))</f>
        <v>#N/A</v>
      </c>
    </row>
    <row r="1032" spans="13:15" x14ac:dyDescent="0.2">
      <c r="M1032" s="51">
        <v>997</v>
      </c>
      <c r="N1032" s="73" t="e">
        <f>INDEX(Summary!$N$23:$N$32,MATCH(M1032/1000,Summary!$M$23:$M$32,-1))</f>
        <v>#N/A</v>
      </c>
      <c r="O1032" s="77" t="e">
        <f>INDEX(Summary!$O$23:$O$32,MATCH(M1032/1000,Summary!$M$23:$M$32,-1))</f>
        <v>#N/A</v>
      </c>
    </row>
    <row r="1033" spans="13:15" x14ac:dyDescent="0.2">
      <c r="M1033" s="51">
        <v>998</v>
      </c>
      <c r="N1033" s="73" t="e">
        <f>INDEX(Summary!$N$23:$N$32,MATCH(M1033/1000,Summary!$M$23:$M$32,-1))</f>
        <v>#N/A</v>
      </c>
      <c r="O1033" s="77" t="e">
        <f>INDEX(Summary!$O$23:$O$32,MATCH(M1033/1000,Summary!$M$23:$M$32,-1))</f>
        <v>#N/A</v>
      </c>
    </row>
    <row r="1034" spans="13:15" x14ac:dyDescent="0.2">
      <c r="M1034" s="51">
        <v>999</v>
      </c>
      <c r="N1034" s="73" t="e">
        <f>INDEX(Summary!$N$23:$N$32,MATCH(M1034/1000,Summary!$M$23:$M$32,-1))</f>
        <v>#N/A</v>
      </c>
      <c r="O1034" s="77" t="e">
        <f>INDEX(Summary!$O$23:$O$32,MATCH(M1034/1000,Summary!$M$23:$M$32,-1))</f>
        <v>#N/A</v>
      </c>
    </row>
    <row r="1035" spans="13:15" x14ac:dyDescent="0.2">
      <c r="M1035" s="51">
        <v>1000</v>
      </c>
      <c r="N1035" s="73" t="e">
        <f>INDEX(Summary!$N$23:$N$32,MATCH(M1035/1000,Summary!$M$23:$M$32,-1))</f>
        <v>#N/A</v>
      </c>
      <c r="O1035" s="77" t="e">
        <f>INDEX(Summary!$O$23:$O$32,MATCH(M1035/1000,Summary!$M$23:$M$32,-1))</f>
        <v>#N/A</v>
      </c>
    </row>
  </sheetData>
  <sortState xmlns:xlrd2="http://schemas.microsoft.com/office/spreadsheetml/2017/richdata2" ref="O23:O10022">
    <sortCondition ref="O23"/>
  </sortState>
  <mergeCells count="5">
    <mergeCell ref="M3:Q3"/>
    <mergeCell ref="A3:E3"/>
    <mergeCell ref="G3:K3"/>
    <mergeCell ref="M21:P21"/>
    <mergeCell ref="M34:P3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Title sheet</vt:lpstr>
      <vt:lpstr>Inputs</vt:lpstr>
      <vt:lpstr>Regression</vt:lpstr>
      <vt:lpstr>Life Tables</vt:lpstr>
      <vt:lpstr>Dist SES N&amp;S</vt:lpstr>
      <vt:lpstr>Dist SES Only</vt:lpstr>
      <vt:lpstr>Summary</vt:lpstr>
      <vt:lpstr>atkinson_e</vt:lpstr>
      <vt:lpstr>h_c</vt:lpstr>
      <vt:lpstr>h_n</vt:lpstr>
      <vt:lpstr>h_ses2</vt:lpstr>
      <vt:lpstr>h_ses3</vt:lpstr>
      <vt:lpstr>h_ses4</vt:lpstr>
      <vt:lpstr>h_ses5</vt:lpstr>
      <vt:lpstr>kolm_a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Love-Koh</dc:creator>
  <cp:lastModifiedBy>Richard</cp:lastModifiedBy>
  <dcterms:created xsi:type="dcterms:W3CDTF">2018-02-01T16:52:44Z</dcterms:created>
  <dcterms:modified xsi:type="dcterms:W3CDTF">2020-09-14T16:09:23Z</dcterms:modified>
</cp:coreProperties>
</file>